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6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7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8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9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10.xml" ContentType="application/vnd.openxmlformats-officedocument.drawing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11.xml" ContentType="application/vnd.openxmlformats-officedocument.drawing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drawings/drawing12.xml" ContentType="application/vnd.openxmlformats-officedocument.drawing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drawings/drawing13.xml" ContentType="application/vnd.openxmlformats-officedocument.drawing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drawings/drawing14.xml" ContentType="application/vnd.openxmlformats-officedocument.drawing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drawings/drawing15.xml" ContentType="application/vnd.openxmlformats-officedocument.drawing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drawings/drawing16.xml" ContentType="application/vnd.openxmlformats-officedocument.drawing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drawings/drawing17.xml" ContentType="application/vnd.openxmlformats-officedocument.drawing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drawings/drawing18.xml" ContentType="application/vnd.openxmlformats-officedocument.drawing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drawings/drawing19.xml" ContentType="application/vnd.openxmlformats-officedocument.drawing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drawings/drawing20.xml" ContentType="application/vnd.openxmlformats-officedocument.drawing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drawings/drawing21.xml" ContentType="application/vnd.openxmlformats-officedocument.drawing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drawings/drawing22.xml" ContentType="application/vnd.openxmlformats-officedocument.drawing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drawings/drawing23.xml" ContentType="application/vnd.openxmlformats-officedocument.drawing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drawings/drawing24.xml" ContentType="application/vnd.openxmlformats-officedocument.drawing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drawings/drawing25.xml" ContentType="application/vnd.openxmlformats-officedocument.drawing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drawings/drawing26.xml" ContentType="application/vnd.openxmlformats-officedocument.drawing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drawings/drawing27.xml" ContentType="application/vnd.openxmlformats-officedocument.drawing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drawings/drawing28.xml" ContentType="application/vnd.openxmlformats-officedocument.drawing+xml"/>
  <Override PartName="/xl/charts/chart190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1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charts/chart192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charts/chart193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harts/chart194.xml" ContentType="application/vnd.openxmlformats-officedocument.drawingml.chart+xml"/>
  <Override PartName="/xl/charts/style194.xml" ContentType="application/vnd.ms-office.chartstyle+xml"/>
  <Override PartName="/xl/charts/colors194.xml" ContentType="application/vnd.ms-office.chartcolorstyle+xml"/>
  <Override PartName="/xl/charts/chart195.xml" ContentType="application/vnd.openxmlformats-officedocument.drawingml.chart+xml"/>
  <Override PartName="/xl/charts/style195.xml" ContentType="application/vnd.ms-office.chartstyle+xml"/>
  <Override PartName="/xl/charts/colors195.xml" ContentType="application/vnd.ms-office.chartcolorstyle+xml"/>
  <Override PartName="/xl/charts/chart196.xml" ContentType="application/vnd.openxmlformats-officedocument.drawingml.chart+xml"/>
  <Override PartName="/xl/charts/style196.xml" ContentType="application/vnd.ms-office.chartstyle+xml"/>
  <Override PartName="/xl/charts/colors196.xml" ContentType="application/vnd.ms-office.chartcolorstyle+xml"/>
  <Override PartName="/xl/drawings/drawing29.xml" ContentType="application/vnd.openxmlformats-officedocument.drawing+xml"/>
  <Override PartName="/xl/charts/chart197.xml" ContentType="application/vnd.openxmlformats-officedocument.drawingml.chart+xml"/>
  <Override PartName="/xl/charts/style197.xml" ContentType="application/vnd.ms-office.chartstyle+xml"/>
  <Override PartName="/xl/charts/colors197.xml" ContentType="application/vnd.ms-office.chartcolorstyle+xml"/>
  <Override PartName="/xl/charts/chart198.xml" ContentType="application/vnd.openxmlformats-officedocument.drawingml.chart+xml"/>
  <Override PartName="/xl/charts/style198.xml" ContentType="application/vnd.ms-office.chartstyle+xml"/>
  <Override PartName="/xl/charts/colors198.xml" ContentType="application/vnd.ms-office.chartcolorstyle+xml"/>
  <Override PartName="/xl/charts/chart199.xml" ContentType="application/vnd.openxmlformats-officedocument.drawingml.chart+xml"/>
  <Override PartName="/xl/charts/style199.xml" ContentType="application/vnd.ms-office.chartstyle+xml"/>
  <Override PartName="/xl/charts/colors199.xml" ContentType="application/vnd.ms-office.chartcolorstyle+xml"/>
  <Override PartName="/xl/charts/chart200.xml" ContentType="application/vnd.openxmlformats-officedocument.drawingml.chart+xml"/>
  <Override PartName="/xl/charts/style200.xml" ContentType="application/vnd.ms-office.chartstyle+xml"/>
  <Override PartName="/xl/charts/colors200.xml" ContentType="application/vnd.ms-office.chartcolorstyle+xml"/>
  <Override PartName="/xl/charts/chart201.xml" ContentType="application/vnd.openxmlformats-officedocument.drawingml.chart+xml"/>
  <Override PartName="/xl/charts/style201.xml" ContentType="application/vnd.ms-office.chartstyle+xml"/>
  <Override PartName="/xl/charts/colors201.xml" ContentType="application/vnd.ms-office.chartcolorstyle+xml"/>
  <Override PartName="/xl/charts/chart202.xml" ContentType="application/vnd.openxmlformats-officedocument.drawingml.chart+xml"/>
  <Override PartName="/xl/charts/style202.xml" ContentType="application/vnd.ms-office.chartstyle+xml"/>
  <Override PartName="/xl/charts/colors202.xml" ContentType="application/vnd.ms-office.chartcolorstyle+xml"/>
  <Override PartName="/xl/charts/chart203.xml" ContentType="application/vnd.openxmlformats-officedocument.drawingml.chart+xml"/>
  <Override PartName="/xl/charts/style203.xml" ContentType="application/vnd.ms-office.chartstyle+xml"/>
  <Override PartName="/xl/charts/colors203.xml" ContentType="application/vnd.ms-office.chartcolorstyle+xml"/>
  <Override PartName="/xl/drawings/drawing30.xml" ContentType="application/vnd.openxmlformats-officedocument.drawing+xml"/>
  <Override PartName="/xl/charts/chart204.xml" ContentType="application/vnd.openxmlformats-officedocument.drawingml.chart+xml"/>
  <Override PartName="/xl/charts/style204.xml" ContentType="application/vnd.ms-office.chartstyle+xml"/>
  <Override PartName="/xl/charts/colors204.xml" ContentType="application/vnd.ms-office.chartcolorstyle+xml"/>
  <Override PartName="/xl/charts/chart205.xml" ContentType="application/vnd.openxmlformats-officedocument.drawingml.chart+xml"/>
  <Override PartName="/xl/charts/style205.xml" ContentType="application/vnd.ms-office.chartstyle+xml"/>
  <Override PartName="/xl/charts/colors205.xml" ContentType="application/vnd.ms-office.chartcolorstyle+xml"/>
  <Override PartName="/xl/charts/chart206.xml" ContentType="application/vnd.openxmlformats-officedocument.drawingml.chart+xml"/>
  <Override PartName="/xl/charts/style206.xml" ContentType="application/vnd.ms-office.chartstyle+xml"/>
  <Override PartName="/xl/charts/colors206.xml" ContentType="application/vnd.ms-office.chartcolorstyle+xml"/>
  <Override PartName="/xl/charts/chart207.xml" ContentType="application/vnd.openxmlformats-officedocument.drawingml.chart+xml"/>
  <Override PartName="/xl/charts/style207.xml" ContentType="application/vnd.ms-office.chartstyle+xml"/>
  <Override PartName="/xl/charts/colors207.xml" ContentType="application/vnd.ms-office.chartcolorstyle+xml"/>
  <Override PartName="/xl/charts/chart208.xml" ContentType="application/vnd.openxmlformats-officedocument.drawingml.chart+xml"/>
  <Override PartName="/xl/charts/style208.xml" ContentType="application/vnd.ms-office.chartstyle+xml"/>
  <Override PartName="/xl/charts/colors208.xml" ContentType="application/vnd.ms-office.chartcolorstyle+xml"/>
  <Override PartName="/xl/charts/chart209.xml" ContentType="application/vnd.openxmlformats-officedocument.drawingml.chart+xml"/>
  <Override PartName="/xl/charts/style209.xml" ContentType="application/vnd.ms-office.chartstyle+xml"/>
  <Override PartName="/xl/charts/colors209.xml" ContentType="application/vnd.ms-office.chartcolorstyle+xml"/>
  <Override PartName="/xl/charts/chart210.xml" ContentType="application/vnd.openxmlformats-officedocument.drawingml.chart+xml"/>
  <Override PartName="/xl/charts/style210.xml" ContentType="application/vnd.ms-office.chartstyle+xml"/>
  <Override PartName="/xl/charts/colors210.xml" ContentType="application/vnd.ms-office.chartcolorstyle+xml"/>
  <Override PartName="/xl/drawings/drawing31.xml" ContentType="application/vnd.openxmlformats-officedocument.drawing+xml"/>
  <Override PartName="/xl/charts/chart211.xml" ContentType="application/vnd.openxmlformats-officedocument.drawingml.chart+xml"/>
  <Override PartName="/xl/charts/style211.xml" ContentType="application/vnd.ms-office.chartstyle+xml"/>
  <Override PartName="/xl/charts/colors211.xml" ContentType="application/vnd.ms-office.chartcolorstyle+xml"/>
  <Override PartName="/xl/charts/chart212.xml" ContentType="application/vnd.openxmlformats-officedocument.drawingml.chart+xml"/>
  <Override PartName="/xl/charts/style212.xml" ContentType="application/vnd.ms-office.chartstyle+xml"/>
  <Override PartName="/xl/charts/colors212.xml" ContentType="application/vnd.ms-office.chartcolorstyle+xml"/>
  <Override PartName="/xl/charts/chart213.xml" ContentType="application/vnd.openxmlformats-officedocument.drawingml.chart+xml"/>
  <Override PartName="/xl/charts/style213.xml" ContentType="application/vnd.ms-office.chartstyle+xml"/>
  <Override PartName="/xl/charts/colors213.xml" ContentType="application/vnd.ms-office.chartcolorstyle+xml"/>
  <Override PartName="/xl/charts/chart214.xml" ContentType="application/vnd.openxmlformats-officedocument.drawingml.chart+xml"/>
  <Override PartName="/xl/charts/style214.xml" ContentType="application/vnd.ms-office.chartstyle+xml"/>
  <Override PartName="/xl/charts/colors214.xml" ContentType="application/vnd.ms-office.chartcolorstyle+xml"/>
  <Override PartName="/xl/charts/chart215.xml" ContentType="application/vnd.openxmlformats-officedocument.drawingml.chart+xml"/>
  <Override PartName="/xl/charts/style215.xml" ContentType="application/vnd.ms-office.chartstyle+xml"/>
  <Override PartName="/xl/charts/colors215.xml" ContentType="application/vnd.ms-office.chartcolorstyle+xml"/>
  <Override PartName="/xl/charts/chart216.xml" ContentType="application/vnd.openxmlformats-officedocument.drawingml.chart+xml"/>
  <Override PartName="/xl/charts/style216.xml" ContentType="application/vnd.ms-office.chartstyle+xml"/>
  <Override PartName="/xl/charts/colors216.xml" ContentType="application/vnd.ms-office.chartcolorstyle+xml"/>
  <Override PartName="/xl/charts/chart217.xml" ContentType="application/vnd.openxmlformats-officedocument.drawingml.chart+xml"/>
  <Override PartName="/xl/charts/style217.xml" ContentType="application/vnd.ms-office.chartstyle+xml"/>
  <Override PartName="/xl/charts/colors217.xml" ContentType="application/vnd.ms-office.chartcolorstyle+xml"/>
  <Override PartName="/xl/drawings/drawing32.xml" ContentType="application/vnd.openxmlformats-officedocument.drawing+xml"/>
  <Override PartName="/xl/charts/chart218.xml" ContentType="application/vnd.openxmlformats-officedocument.drawingml.chart+xml"/>
  <Override PartName="/xl/charts/style218.xml" ContentType="application/vnd.ms-office.chartstyle+xml"/>
  <Override PartName="/xl/charts/colors218.xml" ContentType="application/vnd.ms-office.chartcolorstyle+xml"/>
  <Override PartName="/xl/charts/chart219.xml" ContentType="application/vnd.openxmlformats-officedocument.drawingml.chart+xml"/>
  <Override PartName="/xl/charts/style219.xml" ContentType="application/vnd.ms-office.chartstyle+xml"/>
  <Override PartName="/xl/charts/colors219.xml" ContentType="application/vnd.ms-office.chartcolorstyle+xml"/>
  <Override PartName="/xl/charts/chart220.xml" ContentType="application/vnd.openxmlformats-officedocument.drawingml.chart+xml"/>
  <Override PartName="/xl/charts/style220.xml" ContentType="application/vnd.ms-office.chartstyle+xml"/>
  <Override PartName="/xl/charts/colors220.xml" ContentType="application/vnd.ms-office.chartcolorstyle+xml"/>
  <Override PartName="/xl/charts/chart221.xml" ContentType="application/vnd.openxmlformats-officedocument.drawingml.chart+xml"/>
  <Override PartName="/xl/charts/style221.xml" ContentType="application/vnd.ms-office.chartstyle+xml"/>
  <Override PartName="/xl/charts/colors221.xml" ContentType="application/vnd.ms-office.chartcolorstyle+xml"/>
  <Override PartName="/xl/charts/chart222.xml" ContentType="application/vnd.openxmlformats-officedocument.drawingml.chart+xml"/>
  <Override PartName="/xl/charts/style222.xml" ContentType="application/vnd.ms-office.chartstyle+xml"/>
  <Override PartName="/xl/charts/colors222.xml" ContentType="application/vnd.ms-office.chartcolorstyle+xml"/>
  <Override PartName="/xl/charts/chart223.xml" ContentType="application/vnd.openxmlformats-officedocument.drawingml.chart+xml"/>
  <Override PartName="/xl/charts/style223.xml" ContentType="application/vnd.ms-office.chartstyle+xml"/>
  <Override PartName="/xl/charts/colors223.xml" ContentType="application/vnd.ms-office.chartcolorstyle+xml"/>
  <Override PartName="/xl/charts/chart224.xml" ContentType="application/vnd.openxmlformats-officedocument.drawingml.chart+xml"/>
  <Override PartName="/xl/charts/style224.xml" ContentType="application/vnd.ms-office.chartstyle+xml"/>
  <Override PartName="/xl/charts/colors224.xml" ContentType="application/vnd.ms-office.chartcolorstyle+xml"/>
  <Override PartName="/xl/drawings/drawing33.xml" ContentType="application/vnd.openxmlformats-officedocument.drawing+xml"/>
  <Override PartName="/xl/charts/chart225.xml" ContentType="application/vnd.openxmlformats-officedocument.drawingml.chart+xml"/>
  <Override PartName="/xl/charts/style225.xml" ContentType="application/vnd.ms-office.chartstyle+xml"/>
  <Override PartName="/xl/charts/colors225.xml" ContentType="application/vnd.ms-office.chartcolorstyle+xml"/>
  <Override PartName="/xl/charts/chart226.xml" ContentType="application/vnd.openxmlformats-officedocument.drawingml.chart+xml"/>
  <Override PartName="/xl/charts/style226.xml" ContentType="application/vnd.ms-office.chartstyle+xml"/>
  <Override PartName="/xl/charts/colors226.xml" ContentType="application/vnd.ms-office.chartcolorstyle+xml"/>
  <Override PartName="/xl/charts/chart227.xml" ContentType="application/vnd.openxmlformats-officedocument.drawingml.chart+xml"/>
  <Override PartName="/xl/charts/style227.xml" ContentType="application/vnd.ms-office.chartstyle+xml"/>
  <Override PartName="/xl/charts/colors227.xml" ContentType="application/vnd.ms-office.chartcolorstyle+xml"/>
  <Override PartName="/xl/charts/chart228.xml" ContentType="application/vnd.openxmlformats-officedocument.drawingml.chart+xml"/>
  <Override PartName="/xl/charts/style228.xml" ContentType="application/vnd.ms-office.chartstyle+xml"/>
  <Override PartName="/xl/charts/colors228.xml" ContentType="application/vnd.ms-office.chartcolorstyle+xml"/>
  <Override PartName="/xl/charts/chart229.xml" ContentType="application/vnd.openxmlformats-officedocument.drawingml.chart+xml"/>
  <Override PartName="/xl/charts/style229.xml" ContentType="application/vnd.ms-office.chartstyle+xml"/>
  <Override PartName="/xl/charts/colors229.xml" ContentType="application/vnd.ms-office.chartcolorstyle+xml"/>
  <Override PartName="/xl/charts/chart230.xml" ContentType="application/vnd.openxmlformats-officedocument.drawingml.chart+xml"/>
  <Override PartName="/xl/charts/style230.xml" ContentType="application/vnd.ms-office.chartstyle+xml"/>
  <Override PartName="/xl/charts/colors230.xml" ContentType="application/vnd.ms-office.chartcolorstyle+xml"/>
  <Override PartName="/xl/charts/chart231.xml" ContentType="application/vnd.openxmlformats-officedocument.drawingml.chart+xml"/>
  <Override PartName="/xl/charts/style231.xml" ContentType="application/vnd.ms-office.chartstyle+xml"/>
  <Override PartName="/xl/charts/colors231.xml" ContentType="application/vnd.ms-office.chartcolorstyle+xml"/>
  <Override PartName="/xl/drawings/drawing34.xml" ContentType="application/vnd.openxmlformats-officedocument.drawing+xml"/>
  <Override PartName="/xl/charts/chart232.xml" ContentType="application/vnd.openxmlformats-officedocument.drawingml.chart+xml"/>
  <Override PartName="/xl/charts/style232.xml" ContentType="application/vnd.ms-office.chartstyle+xml"/>
  <Override PartName="/xl/charts/colors232.xml" ContentType="application/vnd.ms-office.chartcolorstyle+xml"/>
  <Override PartName="/xl/charts/chart233.xml" ContentType="application/vnd.openxmlformats-officedocument.drawingml.chart+xml"/>
  <Override PartName="/xl/charts/style233.xml" ContentType="application/vnd.ms-office.chartstyle+xml"/>
  <Override PartName="/xl/charts/colors233.xml" ContentType="application/vnd.ms-office.chartcolorstyle+xml"/>
  <Override PartName="/xl/charts/chart234.xml" ContentType="application/vnd.openxmlformats-officedocument.drawingml.chart+xml"/>
  <Override PartName="/xl/charts/style234.xml" ContentType="application/vnd.ms-office.chartstyle+xml"/>
  <Override PartName="/xl/charts/colors234.xml" ContentType="application/vnd.ms-office.chartcolorstyle+xml"/>
  <Override PartName="/xl/charts/chart235.xml" ContentType="application/vnd.openxmlformats-officedocument.drawingml.chart+xml"/>
  <Override PartName="/xl/charts/style235.xml" ContentType="application/vnd.ms-office.chartstyle+xml"/>
  <Override PartName="/xl/charts/colors235.xml" ContentType="application/vnd.ms-office.chartcolorstyle+xml"/>
  <Override PartName="/xl/charts/chart236.xml" ContentType="application/vnd.openxmlformats-officedocument.drawingml.chart+xml"/>
  <Override PartName="/xl/charts/style236.xml" ContentType="application/vnd.ms-office.chartstyle+xml"/>
  <Override PartName="/xl/charts/colors236.xml" ContentType="application/vnd.ms-office.chartcolorstyle+xml"/>
  <Override PartName="/xl/charts/chart237.xml" ContentType="application/vnd.openxmlformats-officedocument.drawingml.chart+xml"/>
  <Override PartName="/xl/charts/style237.xml" ContentType="application/vnd.ms-office.chartstyle+xml"/>
  <Override PartName="/xl/charts/colors237.xml" ContentType="application/vnd.ms-office.chartcolorstyle+xml"/>
  <Override PartName="/xl/charts/chart238.xml" ContentType="application/vnd.openxmlformats-officedocument.drawingml.chart+xml"/>
  <Override PartName="/xl/charts/style238.xml" ContentType="application/vnd.ms-office.chartstyle+xml"/>
  <Override PartName="/xl/charts/colors238.xml" ContentType="application/vnd.ms-office.chartcolorstyle+xml"/>
  <Override PartName="/xl/drawings/drawing35.xml" ContentType="application/vnd.openxmlformats-officedocument.drawing+xml"/>
  <Override PartName="/xl/charts/chart239.xml" ContentType="application/vnd.openxmlformats-officedocument.drawingml.chart+xml"/>
  <Override PartName="/xl/charts/style239.xml" ContentType="application/vnd.ms-office.chartstyle+xml"/>
  <Override PartName="/xl/charts/colors239.xml" ContentType="application/vnd.ms-office.chartcolorstyle+xml"/>
  <Override PartName="/xl/charts/chart240.xml" ContentType="application/vnd.openxmlformats-officedocument.drawingml.chart+xml"/>
  <Override PartName="/xl/charts/style240.xml" ContentType="application/vnd.ms-office.chartstyle+xml"/>
  <Override PartName="/xl/charts/colors240.xml" ContentType="application/vnd.ms-office.chartcolorstyle+xml"/>
  <Override PartName="/xl/charts/chart241.xml" ContentType="application/vnd.openxmlformats-officedocument.drawingml.chart+xml"/>
  <Override PartName="/xl/charts/style241.xml" ContentType="application/vnd.ms-office.chartstyle+xml"/>
  <Override PartName="/xl/charts/colors241.xml" ContentType="application/vnd.ms-office.chartcolorstyle+xml"/>
  <Override PartName="/xl/charts/chart242.xml" ContentType="application/vnd.openxmlformats-officedocument.drawingml.chart+xml"/>
  <Override PartName="/xl/charts/style242.xml" ContentType="application/vnd.ms-office.chartstyle+xml"/>
  <Override PartName="/xl/charts/colors242.xml" ContentType="application/vnd.ms-office.chartcolorstyle+xml"/>
  <Override PartName="/xl/charts/chart243.xml" ContentType="application/vnd.openxmlformats-officedocument.drawingml.chart+xml"/>
  <Override PartName="/xl/charts/style243.xml" ContentType="application/vnd.ms-office.chartstyle+xml"/>
  <Override PartName="/xl/charts/colors243.xml" ContentType="application/vnd.ms-office.chartcolorstyle+xml"/>
  <Override PartName="/xl/charts/chart244.xml" ContentType="application/vnd.openxmlformats-officedocument.drawingml.chart+xml"/>
  <Override PartName="/xl/charts/style244.xml" ContentType="application/vnd.ms-office.chartstyle+xml"/>
  <Override PartName="/xl/charts/colors244.xml" ContentType="application/vnd.ms-office.chartcolorstyle+xml"/>
  <Override PartName="/xl/charts/chart245.xml" ContentType="application/vnd.openxmlformats-officedocument.drawingml.chart+xml"/>
  <Override PartName="/xl/charts/style245.xml" ContentType="application/vnd.ms-office.chartstyle+xml"/>
  <Override PartName="/xl/charts/colors245.xml" ContentType="application/vnd.ms-office.chartcolorstyle+xml"/>
  <Override PartName="/xl/drawings/drawing36.xml" ContentType="application/vnd.openxmlformats-officedocument.drawing+xml"/>
  <Override PartName="/xl/charts/chart246.xml" ContentType="application/vnd.openxmlformats-officedocument.drawingml.chart+xml"/>
  <Override PartName="/xl/charts/style246.xml" ContentType="application/vnd.ms-office.chartstyle+xml"/>
  <Override PartName="/xl/charts/colors246.xml" ContentType="application/vnd.ms-office.chartcolorstyle+xml"/>
  <Override PartName="/xl/charts/chart247.xml" ContentType="application/vnd.openxmlformats-officedocument.drawingml.chart+xml"/>
  <Override PartName="/xl/charts/style247.xml" ContentType="application/vnd.ms-office.chartstyle+xml"/>
  <Override PartName="/xl/charts/colors247.xml" ContentType="application/vnd.ms-office.chartcolorstyle+xml"/>
  <Override PartName="/xl/charts/chart248.xml" ContentType="application/vnd.openxmlformats-officedocument.drawingml.chart+xml"/>
  <Override PartName="/xl/charts/style248.xml" ContentType="application/vnd.ms-office.chartstyle+xml"/>
  <Override PartName="/xl/charts/colors248.xml" ContentType="application/vnd.ms-office.chartcolorstyle+xml"/>
  <Override PartName="/xl/charts/chart249.xml" ContentType="application/vnd.openxmlformats-officedocument.drawingml.chart+xml"/>
  <Override PartName="/xl/charts/style249.xml" ContentType="application/vnd.ms-office.chartstyle+xml"/>
  <Override PartName="/xl/charts/colors249.xml" ContentType="application/vnd.ms-office.chartcolorstyle+xml"/>
  <Override PartName="/xl/charts/chart250.xml" ContentType="application/vnd.openxmlformats-officedocument.drawingml.chart+xml"/>
  <Override PartName="/xl/charts/style250.xml" ContentType="application/vnd.ms-office.chartstyle+xml"/>
  <Override PartName="/xl/charts/colors250.xml" ContentType="application/vnd.ms-office.chartcolorstyle+xml"/>
  <Override PartName="/xl/charts/chart251.xml" ContentType="application/vnd.openxmlformats-officedocument.drawingml.chart+xml"/>
  <Override PartName="/xl/charts/style251.xml" ContentType="application/vnd.ms-office.chartstyle+xml"/>
  <Override PartName="/xl/charts/colors251.xml" ContentType="application/vnd.ms-office.chartcolorstyle+xml"/>
  <Override PartName="/xl/charts/chart252.xml" ContentType="application/vnd.openxmlformats-officedocument.drawingml.chart+xml"/>
  <Override PartName="/xl/charts/style252.xml" ContentType="application/vnd.ms-office.chartstyle+xml"/>
  <Override PartName="/xl/charts/colors25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6e3b69b6a352136b/生理數據分析程式/"/>
    </mc:Choice>
  </mc:AlternateContent>
  <xr:revisionPtr revIDLastSave="71" documentId="8_{28AC59C4-A6FE-4B6E-AE9B-A500E206D22C}" xr6:coauthVersionLast="47" xr6:coauthVersionMax="47" xr10:uidLastSave="{84C4DDAD-A6EE-48EA-8113-A51820D9E799}"/>
  <bookViews>
    <workbookView xWindow="-110" yWindow="-110" windowWidth="19420" windowHeight="10300" tabRatio="913" firstSheet="1" activeTab="4" xr2:uid="{C9B59D1F-3297-4000-A6C1-32DFA451182F}"/>
  </bookViews>
  <sheets>
    <sheet name="比賽時間輸入" sheetId="61" r:id="rId1"/>
    <sheet name="資料輸入" sheetId="39" r:id="rId2"/>
    <sheet name="總表" sheetId="11" r:id="rId3"/>
    <sheet name="蘇柏亞" sheetId="40" r:id="rId4"/>
    <sheet name="羅嘉翎" sheetId="47" r:id="rId5"/>
    <sheet name="林唯均" sheetId="55" r:id="rId6"/>
    <sheet name="黃映瑄" sheetId="42" r:id="rId7"/>
    <sheet name="張芮恩" sheetId="44" r:id="rId8"/>
    <sheet name="邱少萱" sheetId="45" r:id="rId9"/>
    <sheet name="劉侑芸" sheetId="46" r:id="rId10"/>
    <sheet name="江宜珊" sheetId="49" r:id="rId11"/>
    <sheet name="金怡君" sheetId="54" r:id="rId12"/>
    <sheet name="范羽喬" sheetId="56" r:id="rId13"/>
    <sheet name="王薇嘉" sheetId="58" r:id="rId14"/>
    <sheet name="王婕菱" sheetId="62" r:id="rId15"/>
    <sheet name="林家嫙" sheetId="65" r:id="rId16"/>
    <sheet name="蔣芷昀" sheetId="63" r:id="rId17"/>
    <sheet name="郭依梵" sheetId="66" r:id="rId18"/>
    <sheet name="高心怡" sheetId="67" r:id="rId19"/>
    <sheet name="謝依玲" sheetId="68" r:id="rId20"/>
    <sheet name="陳沛妤" sheetId="69" r:id="rId21"/>
    <sheet name="鄧鈺臻" sheetId="73" r:id="rId22"/>
    <sheet name="徐彧媐" sheetId="75" r:id="rId23"/>
    <sheet name="黃鈺仁" sheetId="23" r:id="rId24"/>
    <sheet name="邱義睿" sheetId="48" r:id="rId25"/>
    <sheet name="李孟恩" sheetId="50" r:id="rId26"/>
    <sheet name="徐晧祐" sheetId="53" r:id="rId27"/>
    <sheet name="陳鵬仁" sheetId="57" r:id="rId28"/>
    <sheet name="陳亮希" sheetId="59" r:id="rId29"/>
    <sheet name="洪俊義" sheetId="43" r:id="rId30"/>
    <sheet name="潘奎恩" sheetId="41" r:id="rId31"/>
    <sheet name="蔡昇良" sheetId="51" r:id="rId32"/>
    <sheet name="謝宗佑" sheetId="52" r:id="rId33"/>
    <sheet name="黃卓乘" sheetId="64" r:id="rId34"/>
    <sheet name="巫少輔" sheetId="70" r:id="rId35"/>
    <sheet name="李祈恩" sheetId="71" r:id="rId36"/>
    <sheet name="潘奎安" sheetId="72" r:id="rId37"/>
    <sheet name="王律喆" sheetId="74" r:id="rId38"/>
    <sheet name="黃宇睿" sheetId="76" r:id="rId39"/>
  </sheets>
  <definedNames>
    <definedName name="BMI">總表!#REF!</definedName>
    <definedName name="FFM_H">總表!#REF!</definedName>
    <definedName name="FM_H">總表!#REF!</definedName>
    <definedName name="上次量測" localSheetId="37">王律喆!$AE$2:$AE$1048576</definedName>
    <definedName name="上次量測" localSheetId="14">王婕菱!$AE$2:$AE$1048576</definedName>
    <definedName name="上次量測" localSheetId="13">王薇嘉!$AE$2:$AE$1048576</definedName>
    <definedName name="上次量測" localSheetId="10">江宜珊!$AE$2:$AE$1048576</definedName>
    <definedName name="上次量測" localSheetId="34">巫少輔!$AE$2:$AE$1048576</definedName>
    <definedName name="上次量測" localSheetId="25">李孟恩!$AE$2:$AE$1048576</definedName>
    <definedName name="上次量測" localSheetId="35">李祈恩!$AE$2:$AE$1048576</definedName>
    <definedName name="上次量測" localSheetId="15">林家嫙!$AE$2:$AE$1048576</definedName>
    <definedName name="上次量測" localSheetId="5">林唯均!$AE$2:$AE$1048576</definedName>
    <definedName name="上次量測" localSheetId="8">邱少萱!$AE$2:$AE$1048576</definedName>
    <definedName name="上次量測" localSheetId="24">邱義睿!$AE$2:$AE$1048576</definedName>
    <definedName name="上次量測" localSheetId="11">金怡君!$AE$2:$AE$1048576</definedName>
    <definedName name="上次量測" localSheetId="29">洪俊義!$AE$2:$AE$1048576</definedName>
    <definedName name="上次量測" localSheetId="12">范羽喬!$AE$2:$AE$1048576</definedName>
    <definedName name="上次量測" localSheetId="22">徐彧媐!$AE$2:$AE$1048576</definedName>
    <definedName name="上次量測" localSheetId="26">徐晧祐!$AE$2:$AE$1048576</definedName>
    <definedName name="上次量測" localSheetId="18">高心怡!$AE$2:$AE$1048576</definedName>
    <definedName name="上次量測" localSheetId="7">張芮恩!$AE$2:$AE$1048576</definedName>
    <definedName name="上次量測" localSheetId="17">郭依梵!$AE$2:$AE$1048576</definedName>
    <definedName name="上次量測" localSheetId="20">陳沛妤!$AE$2:$AE$1048576</definedName>
    <definedName name="上次量測" localSheetId="28">陳亮希!$AE$2:$AE$1048576</definedName>
    <definedName name="上次量測" localSheetId="27">陳鵬仁!$AE$2:$AE$1048576</definedName>
    <definedName name="上次量測" localSheetId="38">黃宇睿!$AE$2:$AE$1048576</definedName>
    <definedName name="上次量測" localSheetId="33">黃卓乘!$AE$2:$AE$1048576</definedName>
    <definedName name="上次量測" localSheetId="6">黃映瑄!$AE$2:$AE$1048576</definedName>
    <definedName name="上次量測" localSheetId="9">劉侑芸!$AE$2:$AE$1048576</definedName>
    <definedName name="上次量測" localSheetId="36">潘奎安!$AE$2:$AE$1048576</definedName>
    <definedName name="上次量測" localSheetId="30">潘奎恩!$AE$2:$AE$1048576</definedName>
    <definedName name="上次量測" localSheetId="31">蔡昇良!$AE$2:$AE$1048576</definedName>
    <definedName name="上次量測" localSheetId="16">蔣芷昀!$AE$2:$AE$1048576</definedName>
    <definedName name="上次量測" localSheetId="21">鄧鈺臻!$AE$2:$AE$1048576</definedName>
    <definedName name="上次量測" localSheetId="19">謝依玲!$AE$2:$AE$1048576</definedName>
    <definedName name="上次量測" localSheetId="32">謝宗佑!$AE$2:$AE$1048576</definedName>
    <definedName name="上次量測" localSheetId="4">羅嘉翎!$AE$2:$AE$1048576</definedName>
    <definedName name="上次量測" localSheetId="3">蘇柏亞!$AE$2:$AE$1048576</definedName>
    <definedName name="上次量測">黃鈺仁!$AE$2:$AE$1048576</definedName>
    <definedName name="日期" localSheetId="37">王律喆!$X$2:$X$1048576</definedName>
    <definedName name="日期" localSheetId="14">王婕菱!$X$2:$X$1048576</definedName>
    <definedName name="日期" localSheetId="13">王薇嘉!$X$2:$X$1048576</definedName>
    <definedName name="日期" localSheetId="10">江宜珊!$X$2:$X$1048576</definedName>
    <definedName name="日期" localSheetId="34">巫少輔!$X$2:$X$1048576</definedName>
    <definedName name="日期" localSheetId="25">李孟恩!$X$2:$X$1048576</definedName>
    <definedName name="日期" localSheetId="35">李祈恩!$X$2:$X$1048576</definedName>
    <definedName name="日期" localSheetId="15">林家嫙!$X$2:$X$1048576</definedName>
    <definedName name="日期" localSheetId="5">林唯均!$X$2:$X$1048576</definedName>
    <definedName name="日期" localSheetId="8">邱少萱!$X$2:$X$1048576</definedName>
    <definedName name="日期" localSheetId="24">邱義睿!$X$2:$X$1048576</definedName>
    <definedName name="日期" localSheetId="11">金怡君!$X$2:$X$1048576</definedName>
    <definedName name="日期" localSheetId="29">洪俊義!$X$2:$X$1048576</definedName>
    <definedName name="日期" localSheetId="12">范羽喬!$X$2:$X$1048576</definedName>
    <definedName name="日期" localSheetId="22">徐彧媐!$X$2:$X$1048576</definedName>
    <definedName name="日期" localSheetId="26">徐晧祐!$X$2:$X$1048576</definedName>
    <definedName name="日期" localSheetId="18">高心怡!$X$2:$X$1048576</definedName>
    <definedName name="日期" localSheetId="7">張芮恩!$X$2:$X$1048576</definedName>
    <definedName name="日期" localSheetId="17">郭依梵!$X$2:$X$1048576</definedName>
    <definedName name="日期" localSheetId="20">陳沛妤!$X$2:$X$1048576</definedName>
    <definedName name="日期" localSheetId="28">陳亮希!$X$2:$X$1048576</definedName>
    <definedName name="日期" localSheetId="27">陳鵬仁!$X$2:$X$1048576</definedName>
    <definedName name="日期" localSheetId="38">黃宇睿!$X$2:$X$1048576</definedName>
    <definedName name="日期" localSheetId="33">黃卓乘!$X$2:$X$1048576</definedName>
    <definedName name="日期" localSheetId="6">黃映瑄!$X$2:$X$1048576</definedName>
    <definedName name="日期" localSheetId="23">黃鈺仁!$X$2:$X$1048576</definedName>
    <definedName name="日期" localSheetId="9">劉侑芸!$X$2:$X$1048576</definedName>
    <definedName name="日期" localSheetId="36">潘奎安!$X$2:$X$1048576</definedName>
    <definedName name="日期" localSheetId="30">潘奎恩!$X$2:$X$1048576</definedName>
    <definedName name="日期" localSheetId="31">蔡昇良!$X$2:$X$1048576</definedName>
    <definedName name="日期" localSheetId="16">蔣芷昀!$X$2:$X$1048576</definedName>
    <definedName name="日期" localSheetId="21">鄧鈺臻!$X$2:$X$1048576</definedName>
    <definedName name="日期" localSheetId="2">總表!#REF!</definedName>
    <definedName name="日期" localSheetId="19">謝依玲!$X$2:$X$1048576</definedName>
    <definedName name="日期" localSheetId="32">謝宗佑!$X$2:$X$1048576</definedName>
    <definedName name="日期" localSheetId="4">羅嘉翎!$X$2:$X$1048576</definedName>
    <definedName name="日期" localSheetId="3">蘇柏亞!$X$2:$X$1048576</definedName>
    <definedName name="日期">#REF!</definedName>
    <definedName name="比賽日期">比賽時間輸入!$B$2:$B$1048576</definedName>
    <definedName name="比賽日期2">#REF!</definedName>
    <definedName name="比賽種類">比賽時間輸入!$A$2:$A$1048576</definedName>
    <definedName name="比賽種類2">#REF!</definedName>
    <definedName name="水分變化" localSheetId="37">王律喆!$AN$2:$AN$1048576</definedName>
    <definedName name="水分變化" localSheetId="14">王婕菱!$AN$2:$AN$1048576</definedName>
    <definedName name="水分變化" localSheetId="13">王薇嘉!$AN$2:$AN$1048576</definedName>
    <definedName name="水分變化" localSheetId="10">江宜珊!$AN$2:$AN$1048576</definedName>
    <definedName name="水分變化" localSheetId="34">巫少輔!$AN$2:$AN$1048576</definedName>
    <definedName name="水分變化" localSheetId="25">李孟恩!$AN$2:$AN$1048576</definedName>
    <definedName name="水分變化" localSheetId="35">李祈恩!$AN$2:$AN$1048576</definedName>
    <definedName name="水分變化" localSheetId="15">林家嫙!$AN$2:$AN$1048576</definedName>
    <definedName name="水分變化" localSheetId="5">林唯均!$AN$2:$AN$1048576</definedName>
    <definedName name="水分變化" localSheetId="8">邱少萱!$AN$2:$AN$1048576</definedName>
    <definedName name="水分變化" localSheetId="24">邱義睿!$AN$2:$AN$1048576</definedName>
    <definedName name="水分變化" localSheetId="11">金怡君!$AN$2:$AN$1048576</definedName>
    <definedName name="水分變化" localSheetId="29">洪俊義!$AN$2:$AN$1048576</definedName>
    <definedName name="水分變化" localSheetId="12">范羽喬!$AN$2:$AN$1048576</definedName>
    <definedName name="水分變化" localSheetId="22">徐彧媐!$AN$2:$AN$1048576</definedName>
    <definedName name="水分變化" localSheetId="26">徐晧祐!$AN$2:$AN$1048576</definedName>
    <definedName name="水分變化" localSheetId="18">高心怡!$AN$2:$AN$1048576</definedName>
    <definedName name="水分變化" localSheetId="7">張芮恩!$AN$2:$AN$1048576</definedName>
    <definedName name="水分變化" localSheetId="17">郭依梵!$AN$2:$AN$1048576</definedName>
    <definedName name="水分變化" localSheetId="20">陳沛妤!$AN$2:$AN$1048576</definedName>
    <definedName name="水分變化" localSheetId="28">陳亮希!$AN$2:$AN$1048576</definedName>
    <definedName name="水分變化" localSheetId="27">陳鵬仁!$AN$2:$AN$1048576</definedName>
    <definedName name="水分變化" localSheetId="38">黃宇睿!$AN$2:$AN$1048576</definedName>
    <definedName name="水分變化" localSheetId="33">黃卓乘!$AN$2:$AN$1048576</definedName>
    <definedName name="水分變化" localSheetId="6">黃映瑄!$AN$2:$AN$1048576</definedName>
    <definedName name="水分變化" localSheetId="23">黃鈺仁!$AN$2:$AN$1048576</definedName>
    <definedName name="水分變化" localSheetId="9">劉侑芸!$AN$2:$AN$1048576</definedName>
    <definedName name="水分變化" localSheetId="36">潘奎安!$AN$2:$AN$1048576</definedName>
    <definedName name="水分變化" localSheetId="30">潘奎恩!$AN$2:$AN$1048576</definedName>
    <definedName name="水分變化" localSheetId="31">蔡昇良!$AN$2:$AN$1048576</definedName>
    <definedName name="水分變化" localSheetId="16">蔣芷昀!$AN$2:$AN$1048576</definedName>
    <definedName name="水分變化" localSheetId="21">鄧鈺臻!$AN$2:$AN$1048576</definedName>
    <definedName name="水分變化" localSheetId="19">謝依玲!$AN$2:$AN$1048576</definedName>
    <definedName name="水分變化" localSheetId="32">謝宗佑!$AN$2:$AN$1048576</definedName>
    <definedName name="水分變化" localSheetId="4">羅嘉翎!$AN$2:$AN$1048576</definedName>
    <definedName name="水分變化" localSheetId="3">蘇柏亞!$AN$2:$AN$1048576</definedName>
    <definedName name="水分變化">#REF!</definedName>
    <definedName name="水分變化KG" localSheetId="37">王律喆!$AM$2:$AM$1048576</definedName>
    <definedName name="水分變化KG" localSheetId="14">王婕菱!$AM$2:$AM$1048576</definedName>
    <definedName name="水分變化KG" localSheetId="13">王薇嘉!$AM$2:$AM$1048576</definedName>
    <definedName name="水分變化KG" localSheetId="10">江宜珊!$AM$2:$AM$1048576</definedName>
    <definedName name="水分變化KG" localSheetId="34">巫少輔!$AM$2:$AM$1048576</definedName>
    <definedName name="水分變化KG" localSheetId="25">李孟恩!$AM$2:$AM$1048576</definedName>
    <definedName name="水分變化KG" localSheetId="35">李祈恩!$AM$2:$AM$1048576</definedName>
    <definedName name="水分變化KG" localSheetId="15">林家嫙!$AM$2:$AM$1048576</definedName>
    <definedName name="水分變化KG" localSheetId="5">林唯均!$AM$2:$AM$1048576</definedName>
    <definedName name="水分變化KG" localSheetId="8">邱少萱!$AM$2:$AM$1048576</definedName>
    <definedName name="水分變化KG" localSheetId="24">邱義睿!$AM$2:$AM$1048576</definedName>
    <definedName name="水分變化KG" localSheetId="11">金怡君!$AM$2:$AM$1048576</definedName>
    <definedName name="水分變化KG" localSheetId="29">洪俊義!$AM$2:$AM$1048576</definedName>
    <definedName name="水分變化KG" localSheetId="12">范羽喬!$AM$2:$AM$1048576</definedName>
    <definedName name="水分變化KG" localSheetId="22">徐彧媐!$AM$2:$AM$1048576</definedName>
    <definedName name="水分變化KG" localSheetId="26">徐晧祐!$AM$2:$AM$1048576</definedName>
    <definedName name="水分變化KG" localSheetId="18">高心怡!$AM$2:$AM$1048576</definedName>
    <definedName name="水分變化KG" localSheetId="7">張芮恩!$AM$2:$AM$1048576</definedName>
    <definedName name="水分變化KG" localSheetId="17">郭依梵!$AM$2:$AM$1048576</definedName>
    <definedName name="水分變化KG" localSheetId="20">陳沛妤!$AM$2:$AM$1048576</definedName>
    <definedName name="水分變化KG" localSheetId="28">陳亮希!$AM$2:$AM$1048576</definedName>
    <definedName name="水分變化KG" localSheetId="27">陳鵬仁!$AM$2:$AM$1048576</definedName>
    <definedName name="水分變化KG" localSheetId="38">黃宇睿!$AM$2:$AM$1048576</definedName>
    <definedName name="水分變化KG" localSheetId="33">黃卓乘!$AM$2:$AM$1048576</definedName>
    <definedName name="水分變化KG" localSheetId="6">黃映瑄!$AM$2:$AM$1048576</definedName>
    <definedName name="水分變化KG" localSheetId="9">劉侑芸!$AM$2:$AM$1048576</definedName>
    <definedName name="水分變化KG" localSheetId="36">潘奎安!$AM$2:$AM$1048576</definedName>
    <definedName name="水分變化KG" localSheetId="30">潘奎恩!$AM$2:$AM$1048576</definedName>
    <definedName name="水分變化KG" localSheetId="31">蔡昇良!$AM$2:$AM$1048576</definedName>
    <definedName name="水分變化KG" localSheetId="16">蔣芷昀!$AM$2:$AM$1048576</definedName>
    <definedName name="水分變化KG" localSheetId="21">鄧鈺臻!$AM$2:$AM$1048576</definedName>
    <definedName name="水分變化KG" localSheetId="19">謝依玲!$AM$2:$AM$1048576</definedName>
    <definedName name="水分變化KG" localSheetId="32">謝宗佑!$AM$2:$AM$1048576</definedName>
    <definedName name="水分變化KG" localSheetId="4">羅嘉翎!$AM$2:$AM$1048576</definedName>
    <definedName name="水分變化KG" localSheetId="3">蘇柏亞!$AM$2:$AM$1048576</definedName>
    <definedName name="水分變化KG">黃鈺仁!$AM$2:$AM$1048576</definedName>
    <definedName name="去脂肪重_kg">總表!#REF!</definedName>
    <definedName name="去脂重_kg" localSheetId="37">王律喆!$AB$2:$AB$1048576</definedName>
    <definedName name="去脂重_kg" localSheetId="14">王婕菱!$AB$2:$AB$1048576</definedName>
    <definedName name="去脂重_kg" localSheetId="13">王薇嘉!$AB$2:$AB$1048576</definedName>
    <definedName name="去脂重_kg" localSheetId="10">江宜珊!$AB$2:$AB$1048576</definedName>
    <definedName name="去脂重_kg" localSheetId="34">巫少輔!$AB$2:$AB$1048576</definedName>
    <definedName name="去脂重_kg" localSheetId="25">李孟恩!$AB$2:$AB$1048576</definedName>
    <definedName name="去脂重_kg" localSheetId="35">李祈恩!$AB$2:$AB$1048576</definedName>
    <definedName name="去脂重_kg" localSheetId="15">林家嫙!$AB$2:$AB$1048576</definedName>
    <definedName name="去脂重_kg" localSheetId="5">林唯均!$AB$2:$AB$1048576</definedName>
    <definedName name="去脂重_kg" localSheetId="8">邱少萱!$AB$2:$AB$1048576</definedName>
    <definedName name="去脂重_kg" localSheetId="24">邱義睿!$AB$2:$AB$1048576</definedName>
    <definedName name="去脂重_kg" localSheetId="11">金怡君!$AB$2:$AB$1048576</definedName>
    <definedName name="去脂重_kg" localSheetId="29">洪俊義!$AB$2:$AB$1048576</definedName>
    <definedName name="去脂重_kg" localSheetId="12">范羽喬!$AB$2:$AB$1048576</definedName>
    <definedName name="去脂重_kg" localSheetId="22">徐彧媐!$AB$2:$AB$1048576</definedName>
    <definedName name="去脂重_kg" localSheetId="26">徐晧祐!$AB$2:$AB$1048576</definedName>
    <definedName name="去脂重_kg" localSheetId="18">高心怡!$AB$2:$AB$1048576</definedName>
    <definedName name="去脂重_kg" localSheetId="7">張芮恩!$AB$2:$AB$1048576</definedName>
    <definedName name="去脂重_kg" localSheetId="17">郭依梵!$AB$2:$AB$1048576</definedName>
    <definedName name="去脂重_kg" localSheetId="20">陳沛妤!$AB$2:$AB$1048576</definedName>
    <definedName name="去脂重_kg" localSheetId="28">陳亮希!$AB$2:$AB$1048576</definedName>
    <definedName name="去脂重_kg" localSheetId="27">陳鵬仁!$AB$2:$AB$1048576</definedName>
    <definedName name="去脂重_kg" localSheetId="38">黃宇睿!$AB$2:$AB$1048576</definedName>
    <definedName name="去脂重_kg" localSheetId="33">黃卓乘!$AB$2:$AB$1048576</definedName>
    <definedName name="去脂重_kg" localSheetId="6">黃映瑄!$AB$2:$AB$1048576</definedName>
    <definedName name="去脂重_kg" localSheetId="23">黃鈺仁!$AB$2:$AB$1048576</definedName>
    <definedName name="去脂重_kg" localSheetId="9">劉侑芸!$AB$2:$AB$1048576</definedName>
    <definedName name="去脂重_kg" localSheetId="36">潘奎安!$AB$2:$AB$1048576</definedName>
    <definedName name="去脂重_kg" localSheetId="30">潘奎恩!$AB$2:$AB$1048576</definedName>
    <definedName name="去脂重_kg" localSheetId="31">蔡昇良!$AB$2:$AB$1048576</definedName>
    <definedName name="去脂重_kg" localSheetId="16">蔣芷昀!$AB$2:$AB$1048576</definedName>
    <definedName name="去脂重_kg" localSheetId="21">鄧鈺臻!$AB$2:$AB$1048576</definedName>
    <definedName name="去脂重_kg" localSheetId="19">謝依玲!$AB$2:$AB$1048576</definedName>
    <definedName name="去脂重_kg" localSheetId="32">謝宗佑!$AB$2:$AB$1048576</definedName>
    <definedName name="去脂重_kg" localSheetId="4">羅嘉翎!$AB$2:$AB$1048576</definedName>
    <definedName name="去脂重_kg" localSheetId="3">蘇柏亞!$AB$2:$AB$1048576</definedName>
    <definedName name="去脂重_kg">#REF!</definedName>
    <definedName name="去脂重變化" localSheetId="37">王律喆!$AK$2:$AK$1048576</definedName>
    <definedName name="去脂重變化" localSheetId="14">王婕菱!$AK$2:$AK$1048576</definedName>
    <definedName name="去脂重變化" localSheetId="13">王薇嘉!$AK$2:$AK$1048576</definedName>
    <definedName name="去脂重變化" localSheetId="10">江宜珊!$AK$2:$AK$1048576</definedName>
    <definedName name="去脂重變化" localSheetId="34">巫少輔!$AK$2:$AK$1048576</definedName>
    <definedName name="去脂重變化" localSheetId="25">李孟恩!$AK$2:$AK$1048576</definedName>
    <definedName name="去脂重變化" localSheetId="35">李祈恩!$AK$2:$AK$1048576</definedName>
    <definedName name="去脂重變化" localSheetId="15">林家嫙!$AK$2:$AK$1048576</definedName>
    <definedName name="去脂重變化" localSheetId="5">林唯均!$AK$2:$AK$1048576</definedName>
    <definedName name="去脂重變化" localSheetId="8">邱少萱!$AK$2:$AK$1048576</definedName>
    <definedName name="去脂重變化" localSheetId="24">邱義睿!$AK$2:$AK$1048576</definedName>
    <definedName name="去脂重變化" localSheetId="11">金怡君!$AK$2:$AK$1048576</definedName>
    <definedName name="去脂重變化" localSheetId="29">洪俊義!$AK$2:$AK$1048576</definedName>
    <definedName name="去脂重變化" localSheetId="12">范羽喬!$AK$2:$AK$1048576</definedName>
    <definedName name="去脂重變化" localSheetId="22">徐彧媐!$AK$2:$AK$1048576</definedName>
    <definedName name="去脂重變化" localSheetId="26">徐晧祐!$AK$2:$AK$1048576</definedName>
    <definedName name="去脂重變化" localSheetId="18">高心怡!$AK$2:$AK$1048576</definedName>
    <definedName name="去脂重變化" localSheetId="7">張芮恩!$AK$2:$AK$1048576</definedName>
    <definedName name="去脂重變化" localSheetId="17">郭依梵!$AK$2:$AK$1048576</definedName>
    <definedName name="去脂重變化" localSheetId="20">陳沛妤!$AK$2:$AK$1048576</definedName>
    <definedName name="去脂重變化" localSheetId="28">陳亮希!$AK$2:$AK$1048576</definedName>
    <definedName name="去脂重變化" localSheetId="27">陳鵬仁!$AK$2:$AK$1048576</definedName>
    <definedName name="去脂重變化" localSheetId="38">黃宇睿!$AK$2:$AK$1048576</definedName>
    <definedName name="去脂重變化" localSheetId="33">黃卓乘!$AK$2:$AK$1048576</definedName>
    <definedName name="去脂重變化" localSheetId="6">黃映瑄!$AK$2:$AK$1048576</definedName>
    <definedName name="去脂重變化" localSheetId="23">黃鈺仁!$AK$2:$AK$1048576</definedName>
    <definedName name="去脂重變化" localSheetId="9">劉侑芸!$AK$2:$AK$1048576</definedName>
    <definedName name="去脂重變化" localSheetId="36">潘奎安!$AK$2:$AK$1048576</definedName>
    <definedName name="去脂重變化" localSheetId="30">潘奎恩!$AK$2:$AK$1048576</definedName>
    <definedName name="去脂重變化" localSheetId="31">蔡昇良!$AK$2:$AK$1048576</definedName>
    <definedName name="去脂重變化" localSheetId="16">蔣芷昀!$AK$2:$AK$1048576</definedName>
    <definedName name="去脂重變化" localSheetId="21">鄧鈺臻!$AK$2:$AK$1048576</definedName>
    <definedName name="去脂重變化" localSheetId="19">謝依玲!$AK$2:$AK$1048576</definedName>
    <definedName name="去脂重變化" localSheetId="32">謝宗佑!$AK$2:$AK$1048576</definedName>
    <definedName name="去脂重變化" localSheetId="4">羅嘉翎!$AK$2:$AK$1048576</definedName>
    <definedName name="去脂重變化" localSheetId="3">蘇柏亞!$AK$2:$AK$1048576</definedName>
    <definedName name="去脂重變化">#REF!</definedName>
    <definedName name="目標差距_kg">總表!#REF!</definedName>
    <definedName name="肌肉量" localSheetId="37">王律喆!$AC$2:$AC$1048576</definedName>
    <definedName name="肌肉量" localSheetId="14">王婕菱!$AC$2:$AC$1048576</definedName>
    <definedName name="肌肉量" localSheetId="13">王薇嘉!$AC$2:$AC$1048576</definedName>
    <definedName name="肌肉量" localSheetId="10">江宜珊!$AC$2:$AC$1048576</definedName>
    <definedName name="肌肉量" localSheetId="34">巫少輔!$AC$2:$AC$1048576</definedName>
    <definedName name="肌肉量" localSheetId="25">李孟恩!$AC$2:$AC$1048576</definedName>
    <definedName name="肌肉量" localSheetId="35">李祈恩!$AC$2:$AC$1048576</definedName>
    <definedName name="肌肉量" localSheetId="15">林家嫙!$AC$2:$AC$1048576</definedName>
    <definedName name="肌肉量" localSheetId="5">林唯均!$AC$2:$AC$1048576</definedName>
    <definedName name="肌肉量" localSheetId="8">邱少萱!$AC$2:$AC$1048576</definedName>
    <definedName name="肌肉量" localSheetId="24">邱義睿!$AC$2:$AC$1048576</definedName>
    <definedName name="肌肉量" localSheetId="11">金怡君!$AC$2:$AC$1048576</definedName>
    <definedName name="肌肉量" localSheetId="29">洪俊義!$AC$2:$AC$1048576</definedName>
    <definedName name="肌肉量" localSheetId="12">范羽喬!$AC$2:$AC$1048576</definedName>
    <definedName name="肌肉量" localSheetId="22">徐彧媐!$AC$2:$AC$1048576</definedName>
    <definedName name="肌肉量" localSheetId="26">徐晧祐!$AC$2:$AC$1048576</definedName>
    <definedName name="肌肉量" localSheetId="18">高心怡!$AC$2:$AC$1048576</definedName>
    <definedName name="肌肉量" localSheetId="7">張芮恩!$AC$2:$AC$1048576</definedName>
    <definedName name="肌肉量" localSheetId="17">郭依梵!$AC$2:$AC$1048576</definedName>
    <definedName name="肌肉量" localSheetId="20">陳沛妤!$AC$2:$AC$1048576</definedName>
    <definedName name="肌肉量" localSheetId="28">陳亮希!$AC$2:$AC$1048576</definedName>
    <definedName name="肌肉量" localSheetId="27">陳鵬仁!$AC$2:$AC$1048576</definedName>
    <definedName name="肌肉量" localSheetId="38">黃宇睿!$AC$2:$AC$1048576</definedName>
    <definedName name="肌肉量" localSheetId="33">黃卓乘!$AC$2:$AC$1048576</definedName>
    <definedName name="肌肉量" localSheetId="6">黃映瑄!$AC$2:$AC$1048576</definedName>
    <definedName name="肌肉量" localSheetId="9">劉侑芸!$AC$2:$AC$1048576</definedName>
    <definedName name="肌肉量" localSheetId="36">潘奎安!$AC$2:$AC$1048576</definedName>
    <definedName name="肌肉量" localSheetId="30">潘奎恩!$AC$2:$AC$1048576</definedName>
    <definedName name="肌肉量" localSheetId="31">蔡昇良!$AC$2:$AC$1048576</definedName>
    <definedName name="肌肉量" localSheetId="16">蔣芷昀!$AC$2:$AC$1048576</definedName>
    <definedName name="肌肉量" localSheetId="21">鄧鈺臻!$AC$2:$AC$1048576</definedName>
    <definedName name="肌肉量" localSheetId="19">謝依玲!$AC$2:$AC$1048576</definedName>
    <definedName name="肌肉量" localSheetId="32">謝宗佑!$AC$2:$AC$1048576</definedName>
    <definedName name="肌肉量" localSheetId="4">羅嘉翎!$AC$2:$AC$1048576</definedName>
    <definedName name="肌肉量" localSheetId="3">蘇柏亞!$AC$2:$AC$1048576</definedName>
    <definedName name="肌肉量">黃鈺仁!$AC$2:$AC$1048576</definedName>
    <definedName name="肌肉量變化" localSheetId="37">王律喆!$AL$2:$AL$1048576</definedName>
    <definedName name="肌肉量變化" localSheetId="14">王婕菱!$AL$2:$AL$1048576</definedName>
    <definedName name="肌肉量變化" localSheetId="13">王薇嘉!$AL$2:$AL$1048576</definedName>
    <definedName name="肌肉量變化" localSheetId="10">江宜珊!$AL$2:$AL$1048576</definedName>
    <definedName name="肌肉量變化" localSheetId="34">巫少輔!$AL$2:$AL$1048576</definedName>
    <definedName name="肌肉量變化" localSheetId="25">李孟恩!$AL$2:$AL$1048576</definedName>
    <definedName name="肌肉量變化" localSheetId="35">李祈恩!$AL$2:$AL$1048576</definedName>
    <definedName name="肌肉量變化" localSheetId="15">林家嫙!$AL$2:$AL$1048576</definedName>
    <definedName name="肌肉量變化" localSheetId="5">林唯均!$AL$2:$AL$1048576</definedName>
    <definedName name="肌肉量變化" localSheetId="8">邱少萱!$AL$2:$AL$1048576</definedName>
    <definedName name="肌肉量變化" localSheetId="24">邱義睿!$AL$2:$AL$1048576</definedName>
    <definedName name="肌肉量變化" localSheetId="11">金怡君!$AL$2:$AL$1048576</definedName>
    <definedName name="肌肉量變化" localSheetId="29">洪俊義!$AL$2:$AL$1048576</definedName>
    <definedName name="肌肉量變化" localSheetId="12">范羽喬!$AL$2:$AL$1048576</definedName>
    <definedName name="肌肉量變化" localSheetId="22">徐彧媐!$AL$2:$AL$1048576</definedName>
    <definedName name="肌肉量變化" localSheetId="26">徐晧祐!$AL$2:$AL$1048576</definedName>
    <definedName name="肌肉量變化" localSheetId="18">高心怡!$AL$2:$AL$1048576</definedName>
    <definedName name="肌肉量變化" localSheetId="7">張芮恩!$AL$2:$AL$1048576</definedName>
    <definedName name="肌肉量變化" localSheetId="17">郭依梵!$AL$2:$AL$1048576</definedName>
    <definedName name="肌肉量變化" localSheetId="20">陳沛妤!$AL$2:$AL$1048576</definedName>
    <definedName name="肌肉量變化" localSheetId="28">陳亮希!$AL$2:$AL$1048576</definedName>
    <definedName name="肌肉量變化" localSheetId="27">陳鵬仁!$AL$2:$AL$1048576</definedName>
    <definedName name="肌肉量變化" localSheetId="38">黃宇睿!$AL$2:$AL$1048576</definedName>
    <definedName name="肌肉量變化" localSheetId="33">黃卓乘!$AL$2:$AL$1048576</definedName>
    <definedName name="肌肉量變化" localSheetId="6">黃映瑄!$AL$2:$AL$1048576</definedName>
    <definedName name="肌肉量變化" localSheetId="23">黃鈺仁!$AL$2:$AL$1048576</definedName>
    <definedName name="肌肉量變化" localSheetId="9">劉侑芸!$AL$2:$AL$1048576</definedName>
    <definedName name="肌肉量變化" localSheetId="36">潘奎安!$AL$2:$AL$1048576</definedName>
    <definedName name="肌肉量變化" localSheetId="30">潘奎恩!$AL$2:$AL$1048576</definedName>
    <definedName name="肌肉量變化" localSheetId="31">蔡昇良!$AL$2:$AL$1048576</definedName>
    <definedName name="肌肉量變化" localSheetId="16">蔣芷昀!$AL$2:$AL$1048576</definedName>
    <definedName name="肌肉量變化" localSheetId="21">鄧鈺臻!$AL$2:$AL$1048576</definedName>
    <definedName name="肌肉量變化" localSheetId="19">謝依玲!$AL$2:$AL$1048576</definedName>
    <definedName name="肌肉量變化" localSheetId="32">謝宗佑!$AL$2:$AL$1048576</definedName>
    <definedName name="肌肉量變化" localSheetId="4">羅嘉翎!$AL$2:$AL$1048576</definedName>
    <definedName name="肌肉量變化" localSheetId="3">蘇柏亞!$AL$2:$AL$1048576</definedName>
    <definedName name="肌肉量變化">#REF!</definedName>
    <definedName name="身高_cm">總表!#REF!</definedName>
    <definedName name="身高_m">總表!#REF!</definedName>
    <definedName name="身體總水份" localSheetId="37">王律喆!$AG$2:$AG$1048576</definedName>
    <definedName name="身體總水份" localSheetId="14">王婕菱!$AG$2:$AG$1048576</definedName>
    <definedName name="身體總水份" localSheetId="13">王薇嘉!$AG$2:$AG$1048576</definedName>
    <definedName name="身體總水份" localSheetId="10">江宜珊!$AG$2:$AG$1048576</definedName>
    <definedName name="身體總水份" localSheetId="34">巫少輔!$AG$2:$AG$1048576</definedName>
    <definedName name="身體總水份" localSheetId="25">李孟恩!$AG$2:$AG$1048576</definedName>
    <definedName name="身體總水份" localSheetId="35">李祈恩!$AG$2:$AG$1048576</definedName>
    <definedName name="身體總水份" localSheetId="15">林家嫙!$AG$2:$AG$1048576</definedName>
    <definedName name="身體總水份" localSheetId="5">林唯均!$AG$2:$AG$1048576</definedName>
    <definedName name="身體總水份" localSheetId="8">邱少萱!$AG$2:$AG$1048576</definedName>
    <definedName name="身體總水份" localSheetId="24">邱義睿!$AG$2:$AG$1048576</definedName>
    <definedName name="身體總水份" localSheetId="11">金怡君!$AG$2:$AG$1048576</definedName>
    <definedName name="身體總水份" localSheetId="29">洪俊義!$AG$2:$AG$1048576</definedName>
    <definedName name="身體總水份" localSheetId="12">范羽喬!$AG$2:$AG$1048576</definedName>
    <definedName name="身體總水份" localSheetId="22">徐彧媐!$AG$2:$AG$1048576</definedName>
    <definedName name="身體總水份" localSheetId="26">徐晧祐!$AG$2:$AG$1048576</definedName>
    <definedName name="身體總水份" localSheetId="18">高心怡!$AG$2:$AG$1048576</definedName>
    <definedName name="身體總水份" localSheetId="7">張芮恩!$AG$2:$AG$1048576</definedName>
    <definedName name="身體總水份" localSheetId="17">郭依梵!$AG$2:$AG$1048576</definedName>
    <definedName name="身體總水份" localSheetId="20">陳沛妤!$AG$2:$AG$1048576</definedName>
    <definedName name="身體總水份" localSheetId="28">陳亮希!$AG$2:$AG$1048576</definedName>
    <definedName name="身體總水份" localSheetId="27">陳鵬仁!$AG$2:$AG$1048576</definedName>
    <definedName name="身體總水份" localSheetId="38">黃宇睿!$AG$2:$AG$1048576</definedName>
    <definedName name="身體總水份" localSheetId="33">黃卓乘!$AG$2:$AG$1048576</definedName>
    <definedName name="身體總水份" localSheetId="6">黃映瑄!$AG$2:$AG$1048576</definedName>
    <definedName name="身體總水份" localSheetId="9">劉侑芸!$AG$2:$AG$1048576</definedName>
    <definedName name="身體總水份" localSheetId="36">潘奎安!$AG$2:$AG$1048576</definedName>
    <definedName name="身體總水份" localSheetId="30">潘奎恩!$AG$2:$AG$1048576</definedName>
    <definedName name="身體總水份" localSheetId="31">蔡昇良!$AG$2:$AG$1048576</definedName>
    <definedName name="身體總水份" localSheetId="16">蔣芷昀!$AG$2:$AG$1048576</definedName>
    <definedName name="身體總水份" localSheetId="21">鄧鈺臻!$AG$2:$AG$1048576</definedName>
    <definedName name="身體總水份" localSheetId="19">謝依玲!$AG$2:$AG$1048576</definedName>
    <definedName name="身體總水份" localSheetId="32">謝宗佑!$AG$2:$AG$1048576</definedName>
    <definedName name="身體總水份" localSheetId="4">羅嘉翎!$AG$2:$AG$1048576</definedName>
    <definedName name="身體總水份" localSheetId="3">蘇柏亞!$AG$2:$AG$1048576</definedName>
    <definedName name="身體總水份">黃鈺仁!$AG$2:$AG$1048576</definedName>
    <definedName name="身體總水份kg" localSheetId="37">王律喆!$AD$2:$AD$1048576</definedName>
    <definedName name="身體總水份kg" localSheetId="14">王婕菱!$AD$2:$AD$1048576</definedName>
    <definedName name="身體總水份kg" localSheetId="13">王薇嘉!$AD$2:$AD$1048576</definedName>
    <definedName name="身體總水份kg" localSheetId="10">江宜珊!$AD$2:$AD$1048576</definedName>
    <definedName name="身體總水份kg" localSheetId="34">巫少輔!$AD$2:$AD$1048576</definedName>
    <definedName name="身體總水份kg" localSheetId="25">李孟恩!$AD$2:$AD$1048576</definedName>
    <definedName name="身體總水份kg" localSheetId="35">李祈恩!$AD$2:$AD$1048576</definedName>
    <definedName name="身體總水份kg" localSheetId="15">林家嫙!$AD$2:$AD$1048576</definedName>
    <definedName name="身體總水份kg" localSheetId="5">林唯均!$AD$2:$AD$1048576</definedName>
    <definedName name="身體總水份kg" localSheetId="8">邱少萱!$AD$2:$AD$1048576</definedName>
    <definedName name="身體總水份kg" localSheetId="24">邱義睿!$AD$2:$AD$1048576</definedName>
    <definedName name="身體總水份kg" localSheetId="11">金怡君!$AD$2:$AD$1048576</definedName>
    <definedName name="身體總水份kg" localSheetId="29">洪俊義!$AD$2:$AD$1048576</definedName>
    <definedName name="身體總水份kg" localSheetId="12">范羽喬!$AD$2:$AD$1048576</definedName>
    <definedName name="身體總水份kg" localSheetId="22">徐彧媐!$AD$2:$AD$1048576</definedName>
    <definedName name="身體總水份kg" localSheetId="26">徐晧祐!$AD$2:$AD$1048576</definedName>
    <definedName name="身體總水份kg" localSheetId="18">高心怡!$AD$2:$AD$1048576</definedName>
    <definedName name="身體總水份kg" localSheetId="7">張芮恩!$AD$2:$AD$1048576</definedName>
    <definedName name="身體總水份kg" localSheetId="17">郭依梵!$AD$2:$AD$1048576</definedName>
    <definedName name="身體總水份kg" localSheetId="20">陳沛妤!$AD$2:$AD$1048576</definedName>
    <definedName name="身體總水份kg" localSheetId="28">陳亮希!$AD$2:$AD$1048576</definedName>
    <definedName name="身體總水份kg" localSheetId="27">陳鵬仁!$AD$2:$AD$1048576</definedName>
    <definedName name="身體總水份kg" localSheetId="38">黃宇睿!$AD$2:$AD$1048576</definedName>
    <definedName name="身體總水份kg" localSheetId="33">黃卓乘!$AD$2:$AD$1048576</definedName>
    <definedName name="身體總水份kg" localSheetId="6">黃映瑄!$AD$2:$AD$1048576</definedName>
    <definedName name="身體總水份kg" localSheetId="23">黃鈺仁!$AD$2:$AD$1048576</definedName>
    <definedName name="身體總水份kg" localSheetId="9">劉侑芸!$AD$2:$AD$1048576</definedName>
    <definedName name="身體總水份kg" localSheetId="36">潘奎安!$AD$2:$AD$1048576</definedName>
    <definedName name="身體總水份kg" localSheetId="30">潘奎恩!$AD$2:$AD$1048576</definedName>
    <definedName name="身體總水份kg" localSheetId="31">蔡昇良!$AD$2:$AD$1048576</definedName>
    <definedName name="身體總水份kg" localSheetId="16">蔣芷昀!$AD$2:$AD$1048576</definedName>
    <definedName name="身體總水份kg" localSheetId="21">鄧鈺臻!$AD$2:$AD$1048576</definedName>
    <definedName name="身體總水份kg" localSheetId="19">謝依玲!$AD$2:$AD$1048576</definedName>
    <definedName name="身體總水份kg" localSheetId="32">謝宗佑!$AD$2:$AD$1048576</definedName>
    <definedName name="身體總水份kg" localSheetId="4">羅嘉翎!$AD$2:$AD$1048576</definedName>
    <definedName name="身體總水份kg" localSheetId="3">蘇柏亞!$AD$2:$AD$1048576</definedName>
    <definedName name="身體總水份kg">#REF!</definedName>
    <definedName name="姓名">總表!#REF!</definedName>
    <definedName name="性別">總表!#REF!</definedName>
    <definedName name="星期" localSheetId="37">王律喆!$AF$2:$AF$1048576</definedName>
    <definedName name="星期" localSheetId="14">王婕菱!$AF$2:$AF$1048576</definedName>
    <definedName name="星期" localSheetId="13">王薇嘉!$AF$2:$AF$1048576</definedName>
    <definedName name="星期" localSheetId="10">江宜珊!$AF$2:$AF$1048576</definedName>
    <definedName name="星期" localSheetId="34">巫少輔!$AF$2:$AF$1048576</definedName>
    <definedName name="星期" localSheetId="25">李孟恩!$AF$2:$AF$1048576</definedName>
    <definedName name="星期" localSheetId="35">李祈恩!$AF$2:$AF$1048576</definedName>
    <definedName name="星期" localSheetId="15">林家嫙!$AF$2:$AF$1048576</definedName>
    <definedName name="星期" localSheetId="5">林唯均!$AF$2:$AF$1048576</definedName>
    <definedName name="星期" localSheetId="8">邱少萱!$AF$2:$AF$1048576</definedName>
    <definedName name="星期" localSheetId="24">邱義睿!$AF$2:$AF$1048576</definedName>
    <definedName name="星期" localSheetId="11">金怡君!$AF$2:$AF$1048576</definedName>
    <definedName name="星期" localSheetId="29">洪俊義!$AF$2:$AF$1048576</definedName>
    <definedName name="星期" localSheetId="12">范羽喬!$AF$2:$AF$1048576</definedName>
    <definedName name="星期" localSheetId="22">徐彧媐!$AF$2:$AF$1048576</definedName>
    <definedName name="星期" localSheetId="26">徐晧祐!$AF$2:$AF$1048576</definedName>
    <definedName name="星期" localSheetId="18">高心怡!$AF$2:$AF$1048576</definedName>
    <definedName name="星期" localSheetId="7">張芮恩!$AF$2:$AF$1048576</definedName>
    <definedName name="星期" localSheetId="17">郭依梵!$AF$2:$AF$1048576</definedName>
    <definedName name="星期" localSheetId="20">陳沛妤!$AF$2:$AF$1048576</definedName>
    <definedName name="星期" localSheetId="28">陳亮希!$AF$2:$AF$1048576</definedName>
    <definedName name="星期" localSheetId="27">陳鵬仁!$AF$2:$AF$1048576</definedName>
    <definedName name="星期" localSheetId="38">黃宇睿!$AF$2:$AF$1048576</definedName>
    <definedName name="星期" localSheetId="33">黃卓乘!$AF$2:$AF$1048576</definedName>
    <definedName name="星期" localSheetId="6">黃映瑄!$AF$2:$AF$1048576</definedName>
    <definedName name="星期" localSheetId="23">黃鈺仁!$AF$2:$AF$1048576</definedName>
    <definedName name="星期" localSheetId="9">劉侑芸!$AF$2:$AF$1048576</definedName>
    <definedName name="星期" localSheetId="36">潘奎安!$AF$2:$AF$1048576</definedName>
    <definedName name="星期" localSheetId="30">潘奎恩!$AF$2:$AF$1048576</definedName>
    <definedName name="星期" localSheetId="31">蔡昇良!$AF$2:$AF$1048576</definedName>
    <definedName name="星期" localSheetId="16">蔣芷昀!$AF$2:$AF$1048576</definedName>
    <definedName name="星期" localSheetId="21">鄧鈺臻!$AF$2:$AF$1048576</definedName>
    <definedName name="星期" localSheetId="19">謝依玲!$AF$2:$AF$1048576</definedName>
    <definedName name="星期" localSheetId="32">謝宗佑!$AF$2:$AF$1048576</definedName>
    <definedName name="星期" localSheetId="4">羅嘉翎!$AF$2:$AF$1048576</definedName>
    <definedName name="星期" localSheetId="3">蘇柏亞!$AF$2:$AF$1048576</definedName>
    <definedName name="星期">#REF!</definedName>
    <definedName name="脂肪重_kg" localSheetId="37">王律喆!$AA$2:$AA$1048576</definedName>
    <definedName name="脂肪重_kg" localSheetId="14">王婕菱!$AA$2:$AA$1048576</definedName>
    <definedName name="脂肪重_kg" localSheetId="13">王薇嘉!$AA$2:$AA$1048576</definedName>
    <definedName name="脂肪重_kg" localSheetId="10">江宜珊!$AA$2:$AA$1048576</definedName>
    <definedName name="脂肪重_kg" localSheetId="34">巫少輔!$AA$2:$AA$1048576</definedName>
    <definedName name="脂肪重_kg" localSheetId="25">李孟恩!$AA$2:$AA$1048576</definedName>
    <definedName name="脂肪重_kg" localSheetId="35">李祈恩!$AA$2:$AA$1048576</definedName>
    <definedName name="脂肪重_kg" localSheetId="15">林家嫙!$AA$2:$AA$1048576</definedName>
    <definedName name="脂肪重_kg" localSheetId="5">林唯均!$AA$2:$AA$1048576</definedName>
    <definedName name="脂肪重_kg" localSheetId="8">邱少萱!$AA$2:$AA$1048576</definedName>
    <definedName name="脂肪重_kg" localSheetId="24">邱義睿!$AA$2:$AA$1048576</definedName>
    <definedName name="脂肪重_kg" localSheetId="11">金怡君!$AA$2:$AA$1048576</definedName>
    <definedName name="脂肪重_kg" localSheetId="29">洪俊義!$AA$2:$AA$1048576</definedName>
    <definedName name="脂肪重_kg" localSheetId="12">范羽喬!$AA$2:$AA$1048576</definedName>
    <definedName name="脂肪重_kg" localSheetId="22">徐彧媐!$AA$2:$AA$1048576</definedName>
    <definedName name="脂肪重_kg" localSheetId="26">徐晧祐!$AA$2:$AA$1048576</definedName>
    <definedName name="脂肪重_kg" localSheetId="18">高心怡!$AA$2:$AA$1048576</definedName>
    <definedName name="脂肪重_kg" localSheetId="7">張芮恩!$AA$2:$AA$1048576</definedName>
    <definedName name="脂肪重_kg" localSheetId="17">郭依梵!$AA$2:$AA$1048576</definedName>
    <definedName name="脂肪重_kg" localSheetId="20">陳沛妤!$AA$2:$AA$1048576</definedName>
    <definedName name="脂肪重_kg" localSheetId="28">陳亮希!$AA$2:$AA$1048576</definedName>
    <definedName name="脂肪重_kg" localSheetId="27">陳鵬仁!$AA$2:$AA$1048576</definedName>
    <definedName name="脂肪重_kg" localSheetId="38">黃宇睿!$AA$2:$AA$1048576</definedName>
    <definedName name="脂肪重_kg" localSheetId="33">黃卓乘!$AA$2:$AA$1048576</definedName>
    <definedName name="脂肪重_kg" localSheetId="6">黃映瑄!$AA$2:$AA$1048576</definedName>
    <definedName name="脂肪重_kg" localSheetId="23">黃鈺仁!$AA$2:$AA$1048576</definedName>
    <definedName name="脂肪重_kg" localSheetId="9">劉侑芸!$AA$2:$AA$1048576</definedName>
    <definedName name="脂肪重_kg" localSheetId="36">潘奎安!$AA$2:$AA$1048576</definedName>
    <definedName name="脂肪重_kg" localSheetId="30">潘奎恩!$AA$2:$AA$1048576</definedName>
    <definedName name="脂肪重_kg" localSheetId="31">蔡昇良!$AA$2:$AA$1048576</definedName>
    <definedName name="脂肪重_kg" localSheetId="16">蔣芷昀!$AA$2:$AA$1048576</definedName>
    <definedName name="脂肪重_kg" localSheetId="21">鄧鈺臻!$AA$2:$AA$1048576</definedName>
    <definedName name="脂肪重_kg" localSheetId="19">謝依玲!$AA$2:$AA$1048576</definedName>
    <definedName name="脂肪重_kg" localSheetId="32">謝宗佑!$AA$2:$AA$1048576</definedName>
    <definedName name="脂肪重_kg" localSheetId="4">羅嘉翎!$AA$2:$AA$1048576</definedName>
    <definedName name="脂肪重_kg" localSheetId="3">蘇柏亞!$AA$2:$AA$1048576</definedName>
    <definedName name="脂肪重_kg">總表!#REF!</definedName>
    <definedName name="脂肪重變化" localSheetId="37">王律喆!$AJ$2:$AJ$1048576</definedName>
    <definedName name="脂肪重變化" localSheetId="14">王婕菱!$AJ$2:$AJ$1048576</definedName>
    <definedName name="脂肪重變化" localSheetId="13">王薇嘉!$AJ$2:$AJ$1048576</definedName>
    <definedName name="脂肪重變化" localSheetId="10">江宜珊!$AJ$2:$AJ$1048576</definedName>
    <definedName name="脂肪重變化" localSheetId="34">巫少輔!$AJ$2:$AJ$1048576</definedName>
    <definedName name="脂肪重變化" localSheetId="25">李孟恩!$AJ$2:$AJ$1048576</definedName>
    <definedName name="脂肪重變化" localSheetId="35">李祈恩!$AJ$2:$AJ$1048576</definedName>
    <definedName name="脂肪重變化" localSheetId="15">林家嫙!$AJ$2:$AJ$1048576</definedName>
    <definedName name="脂肪重變化" localSheetId="5">林唯均!$AJ$2:$AJ$1048576</definedName>
    <definedName name="脂肪重變化" localSheetId="8">邱少萱!$AJ$2:$AJ$1048576</definedName>
    <definedName name="脂肪重變化" localSheetId="24">邱義睿!$AJ$2:$AJ$1048576</definedName>
    <definedName name="脂肪重變化" localSheetId="11">金怡君!$AJ$2:$AJ$1048576</definedName>
    <definedName name="脂肪重變化" localSheetId="29">洪俊義!$AJ$2:$AJ$1048576</definedName>
    <definedName name="脂肪重變化" localSheetId="12">范羽喬!$AJ$2:$AJ$1048576</definedName>
    <definedName name="脂肪重變化" localSheetId="22">徐彧媐!$AJ$2:$AJ$1048576</definedName>
    <definedName name="脂肪重變化" localSheetId="26">徐晧祐!$AJ$2:$AJ$1048576</definedName>
    <definedName name="脂肪重變化" localSheetId="18">高心怡!$AJ$2:$AJ$1048576</definedName>
    <definedName name="脂肪重變化" localSheetId="7">張芮恩!$AJ$2:$AJ$1048576</definedName>
    <definedName name="脂肪重變化" localSheetId="17">郭依梵!$AJ$2:$AJ$1048576</definedName>
    <definedName name="脂肪重變化" localSheetId="20">陳沛妤!$AJ$2:$AJ$1048576</definedName>
    <definedName name="脂肪重變化" localSheetId="28">陳亮希!$AJ$2:$AJ$1048576</definedName>
    <definedName name="脂肪重變化" localSheetId="27">陳鵬仁!$AJ$2:$AJ$1048576</definedName>
    <definedName name="脂肪重變化" localSheetId="38">黃宇睿!$AJ$2:$AJ$1048576</definedName>
    <definedName name="脂肪重變化" localSheetId="33">黃卓乘!$AJ$2:$AJ$1048576</definedName>
    <definedName name="脂肪重變化" localSheetId="6">黃映瑄!$AJ$2:$AJ$1048576</definedName>
    <definedName name="脂肪重變化" localSheetId="23">黃鈺仁!$AJ$2:$AJ$1048576</definedName>
    <definedName name="脂肪重變化" localSheetId="9">劉侑芸!$AJ$2:$AJ$1048576</definedName>
    <definedName name="脂肪重變化" localSheetId="36">潘奎安!$AJ$2:$AJ$1048576</definedName>
    <definedName name="脂肪重變化" localSheetId="30">潘奎恩!$AJ$2:$AJ$1048576</definedName>
    <definedName name="脂肪重變化" localSheetId="31">蔡昇良!$AJ$2:$AJ$1048576</definedName>
    <definedName name="脂肪重變化" localSheetId="16">蔣芷昀!$AJ$2:$AJ$1048576</definedName>
    <definedName name="脂肪重變化" localSheetId="21">鄧鈺臻!$AJ$2:$AJ$1048576</definedName>
    <definedName name="脂肪重變化" localSheetId="19">謝依玲!$AJ$2:$AJ$1048576</definedName>
    <definedName name="脂肪重變化" localSheetId="32">謝宗佑!$AJ$2:$AJ$1048576</definedName>
    <definedName name="脂肪重變化" localSheetId="4">羅嘉翎!$AJ$2:$AJ$1048576</definedName>
    <definedName name="脂肪重變化" localSheetId="3">蘇柏亞!$AJ$2:$AJ$1048576</definedName>
    <definedName name="脂肪重變化">#REF!</definedName>
    <definedName name="脫水後量級">總表!#REF!</definedName>
    <definedName name="脫水後體重">總表!#REF!</definedName>
    <definedName name="脫水量_3">總表!#REF!</definedName>
    <definedName name="量級5">總表!#REF!</definedName>
    <definedName name="量級狀況">總表!#REF!</definedName>
    <definedName name="量級設定">總表!#REF!</definedName>
    <definedName name="編號">總表!#REF!</definedName>
    <definedName name="體重">總表!#REF!</definedName>
    <definedName name="體重_kg" localSheetId="37">王律喆!$Y$2:$Y$1048576</definedName>
    <definedName name="體重_kg" localSheetId="14">王婕菱!$Y$2:$Y$1048576</definedName>
    <definedName name="體重_kg" localSheetId="13">王薇嘉!$Y$2:$Y$1048576</definedName>
    <definedName name="體重_kg" localSheetId="10">江宜珊!$Y$2:$Y$1048576</definedName>
    <definedName name="體重_kg" localSheetId="34">巫少輔!$Y$2:$Y$1048576</definedName>
    <definedName name="體重_kg" localSheetId="25">李孟恩!$Y$2:$Y$1048576</definedName>
    <definedName name="體重_kg" localSheetId="35">李祈恩!$Y$2:$Y$1048576</definedName>
    <definedName name="體重_kg" localSheetId="15">林家嫙!$Y$2:$Y$1048576</definedName>
    <definedName name="體重_kg" localSheetId="5">林唯均!$Y$2:$Y$1048576</definedName>
    <definedName name="體重_kg" localSheetId="8">邱少萱!$Y$2:$Y$1048576</definedName>
    <definedName name="體重_kg" localSheetId="24">邱義睿!$Y$2:$Y$1048576</definedName>
    <definedName name="體重_kg" localSheetId="11">金怡君!$Y$2:$Y$1048576</definedName>
    <definedName name="體重_kg" localSheetId="29">洪俊義!$Y$2:$Y$1048576</definedName>
    <definedName name="體重_kg" localSheetId="12">范羽喬!$Y$2:$Y$1048576</definedName>
    <definedName name="體重_kg" localSheetId="22">徐彧媐!$Y$2:$Y$1048576</definedName>
    <definedName name="體重_kg" localSheetId="26">徐晧祐!$Y$2:$Y$1048576</definedName>
    <definedName name="體重_kg" localSheetId="18">高心怡!$Y$2:$Y$1048576</definedName>
    <definedName name="體重_kg" localSheetId="7">張芮恩!$Y$2:$Y$1048576</definedName>
    <definedName name="體重_kg" localSheetId="17">郭依梵!$Y$2:$Y$1048576</definedName>
    <definedName name="體重_kg" localSheetId="20">陳沛妤!$Y$2:$Y$1048576</definedName>
    <definedName name="體重_kg" localSheetId="28">陳亮希!$Y$2:$Y$1048576</definedName>
    <definedName name="體重_kg" localSheetId="27">陳鵬仁!$Y$2:$Y$1048576</definedName>
    <definedName name="體重_kg" localSheetId="38">黃宇睿!$Y$2:$Y$1048576</definedName>
    <definedName name="體重_kg" localSheetId="33">黃卓乘!$Y$2:$Y$1048576</definedName>
    <definedName name="體重_kg" localSheetId="6">黃映瑄!$Y$2:$Y$1048576</definedName>
    <definedName name="體重_kg" localSheetId="23">黃鈺仁!$Y$2:$Y$1048576</definedName>
    <definedName name="體重_kg" localSheetId="9">劉侑芸!$Y$2:$Y$1048576</definedName>
    <definedName name="體重_kg" localSheetId="36">潘奎安!$Y$2:$Y$1048576</definedName>
    <definedName name="體重_kg" localSheetId="30">潘奎恩!$Y$2:$Y$1048576</definedName>
    <definedName name="體重_kg" localSheetId="31">蔡昇良!$Y$2:$Y$1048576</definedName>
    <definedName name="體重_kg" localSheetId="16">蔣芷昀!$Y$2:$Y$1048576</definedName>
    <definedName name="體重_kg" localSheetId="21">鄧鈺臻!$Y$2:$Y$1048576</definedName>
    <definedName name="體重_kg" localSheetId="19">謝依玲!$Y$2:$Y$1048576</definedName>
    <definedName name="體重_kg" localSheetId="32">謝宗佑!$Y$2:$Y$1048576</definedName>
    <definedName name="體重_kg" localSheetId="4">羅嘉翎!$Y$2:$Y$1048576</definedName>
    <definedName name="體重_kg" localSheetId="3">蘇柏亞!$Y$2:$Y$1048576</definedName>
    <definedName name="體重_kg">#REF!</definedName>
    <definedName name="體重變化" localSheetId="37">王律喆!$AH$2:$AH$1048576</definedName>
    <definedName name="體重變化" localSheetId="14">王婕菱!$AH$2:$AH$1048576</definedName>
    <definedName name="體重變化" localSheetId="13">王薇嘉!$AH$2:$AH$1048576</definedName>
    <definedName name="體重變化" localSheetId="10">江宜珊!$AH$2:$AH$1048576</definedName>
    <definedName name="體重變化" localSheetId="34">巫少輔!$AH$2:$AH$1048576</definedName>
    <definedName name="體重變化" localSheetId="25">李孟恩!$AH$2:$AH$1048576</definedName>
    <definedName name="體重變化" localSheetId="35">李祈恩!$AH$2:$AH$1048576</definedName>
    <definedName name="體重變化" localSheetId="15">林家嫙!$AH$2:$AH$1048576</definedName>
    <definedName name="體重變化" localSheetId="5">林唯均!$AH$2:$AH$1048576</definedName>
    <definedName name="體重變化" localSheetId="8">邱少萱!$AH$2:$AH$1048576</definedName>
    <definedName name="體重變化" localSheetId="24">邱義睿!$AH$2:$AH$1048576</definedName>
    <definedName name="體重變化" localSheetId="11">金怡君!$AH$2:$AH$1048576</definedName>
    <definedName name="體重變化" localSheetId="29">洪俊義!$AH$2:$AH$1048576</definedName>
    <definedName name="體重變化" localSheetId="12">范羽喬!$AH$2:$AH$1048576</definedName>
    <definedName name="體重變化" localSheetId="22">徐彧媐!$AH$2:$AH$1048576</definedName>
    <definedName name="體重變化" localSheetId="26">徐晧祐!$AH$2:$AH$1048576</definedName>
    <definedName name="體重變化" localSheetId="18">高心怡!$AH$2:$AH$1048576</definedName>
    <definedName name="體重變化" localSheetId="7">張芮恩!$AH$2:$AH$1048576</definedName>
    <definedName name="體重變化" localSheetId="17">郭依梵!$AH$2:$AH$1048576</definedName>
    <definedName name="體重變化" localSheetId="20">陳沛妤!$AH$2:$AH$1048576</definedName>
    <definedName name="體重變化" localSheetId="28">陳亮希!$AH$2:$AH$1048576</definedName>
    <definedName name="體重變化" localSheetId="27">陳鵬仁!$AH$2:$AH$1048576</definedName>
    <definedName name="體重變化" localSheetId="38">黃宇睿!$AH$2:$AH$1048576</definedName>
    <definedName name="體重變化" localSheetId="33">黃卓乘!$AH$2:$AH$1048576</definedName>
    <definedName name="體重變化" localSheetId="6">黃映瑄!$AH$2:$AH$1048576</definedName>
    <definedName name="體重變化" localSheetId="23">黃鈺仁!$AH$2:$AH$1048576</definedName>
    <definedName name="體重變化" localSheetId="9">劉侑芸!$AH$2:$AH$1048576</definedName>
    <definedName name="體重變化" localSheetId="36">潘奎安!$AH$2:$AH$1048576</definedName>
    <definedName name="體重變化" localSheetId="30">潘奎恩!$AH$2:$AH$1048576</definedName>
    <definedName name="體重變化" localSheetId="31">蔡昇良!$AH$2:$AH$1048576</definedName>
    <definedName name="體重變化" localSheetId="16">蔣芷昀!$AH$2:$AH$1048576</definedName>
    <definedName name="體重變化" localSheetId="21">鄧鈺臻!$AH$2:$AH$1048576</definedName>
    <definedName name="體重變化" localSheetId="19">謝依玲!$AH$2:$AH$1048576</definedName>
    <definedName name="體重變化" localSheetId="32">謝宗佑!$AH$2:$AH$1048576</definedName>
    <definedName name="體重變化" localSheetId="4">羅嘉翎!$AH$2:$AH$1048576</definedName>
    <definedName name="體重變化" localSheetId="3">蘇柏亞!$AH$2:$AH$1048576</definedName>
    <definedName name="體重變化">#REF!</definedName>
    <definedName name="體脂率" localSheetId="37">王律喆!$Z$2:$Z$1048576</definedName>
    <definedName name="體脂率" localSheetId="14">王婕菱!$Z$2:$Z$1048576</definedName>
    <definedName name="體脂率" localSheetId="13">王薇嘉!$Z$2:$Z$1048576</definedName>
    <definedName name="體脂率" localSheetId="10">江宜珊!$Z$2:$Z$1048576</definedName>
    <definedName name="體脂率" localSheetId="34">巫少輔!$Z$2:$Z$1048576</definedName>
    <definedName name="體脂率" localSheetId="25">李孟恩!$Z$2:$Z$1048576</definedName>
    <definedName name="體脂率" localSheetId="35">李祈恩!$Z$2:$Z$1048576</definedName>
    <definedName name="體脂率" localSheetId="15">林家嫙!$Z$2:$Z$1048576</definedName>
    <definedName name="體脂率" localSheetId="5">林唯均!$Z$2:$Z$1048576</definedName>
    <definedName name="體脂率" localSheetId="8">邱少萱!$Z$2:$Z$1048576</definedName>
    <definedName name="體脂率" localSheetId="24">邱義睿!$Z$2:$Z$1048576</definedName>
    <definedName name="體脂率" localSheetId="11">金怡君!$Z$2:$Z$1048576</definedName>
    <definedName name="體脂率" localSheetId="29">洪俊義!$Z$2:$Z$1048576</definedName>
    <definedName name="體脂率" localSheetId="12">范羽喬!$Z$2:$Z$1048576</definedName>
    <definedName name="體脂率" localSheetId="22">徐彧媐!$Z$2:$Z$1048576</definedName>
    <definedName name="體脂率" localSheetId="26">徐晧祐!$Z$2:$Z$1048576</definedName>
    <definedName name="體脂率" localSheetId="18">高心怡!$Z$2:$Z$1048576</definedName>
    <definedName name="體脂率" localSheetId="7">張芮恩!$Z$2:$Z$1048576</definedName>
    <definedName name="體脂率" localSheetId="17">郭依梵!$Z$2:$Z$1048576</definedName>
    <definedName name="體脂率" localSheetId="20">陳沛妤!$Z$2:$Z$1048576</definedName>
    <definedName name="體脂率" localSheetId="28">陳亮希!$Z$2:$Z$1048576</definedName>
    <definedName name="體脂率" localSheetId="27">陳鵬仁!$Z$2:$Z$1048576</definedName>
    <definedName name="體脂率" localSheetId="38">黃宇睿!$Z$2:$Z$1048576</definedName>
    <definedName name="體脂率" localSheetId="33">黃卓乘!$Z$2:$Z$1048576</definedName>
    <definedName name="體脂率" localSheetId="6">黃映瑄!$Z$2:$Z$1048576</definedName>
    <definedName name="體脂率" localSheetId="23">黃鈺仁!$Z$2:$Z$1048576</definedName>
    <definedName name="體脂率" localSheetId="9">劉侑芸!$Z$2:$Z$1048576</definedName>
    <definedName name="體脂率" localSheetId="36">潘奎安!$Z$2:$Z$1048576</definedName>
    <definedName name="體脂率" localSheetId="30">潘奎恩!$Z$2:$Z$1048576</definedName>
    <definedName name="體脂率" localSheetId="31">蔡昇良!$Z$2:$Z$1048576</definedName>
    <definedName name="體脂率" localSheetId="16">蔣芷昀!$Z$2:$Z$1048576</definedName>
    <definedName name="體脂率" localSheetId="21">鄧鈺臻!$Z$2:$Z$1048576</definedName>
    <definedName name="體脂率" localSheetId="19">謝依玲!$Z$2:$Z$1048576</definedName>
    <definedName name="體脂率" localSheetId="32">謝宗佑!$Z$2:$Z$1048576</definedName>
    <definedName name="體脂率" localSheetId="4">羅嘉翎!$Z$2:$Z$1048576</definedName>
    <definedName name="體脂率" localSheetId="3">蘇柏亞!$Z$2:$Z$1048576</definedName>
    <definedName name="體脂率">總表!#REF!</definedName>
    <definedName name="體脂率變化" localSheetId="37">王律喆!$AI$2:$AI$1048576</definedName>
    <definedName name="體脂率變化" localSheetId="14">王婕菱!$AI$2:$AI$1048576</definedName>
    <definedName name="體脂率變化" localSheetId="13">王薇嘉!$AI$2:$AI$1048576</definedName>
    <definedName name="體脂率變化" localSheetId="10">江宜珊!$AI$2:$AI$1048576</definedName>
    <definedName name="體脂率變化" localSheetId="34">巫少輔!$AI$2:$AI$1048576</definedName>
    <definedName name="體脂率變化" localSheetId="25">李孟恩!$AI$2:$AI$1048576</definedName>
    <definedName name="體脂率變化" localSheetId="35">李祈恩!$AI$2:$AI$1048576</definedName>
    <definedName name="體脂率變化" localSheetId="15">林家嫙!$AI$2:$AI$1048576</definedName>
    <definedName name="體脂率變化" localSheetId="5">林唯均!$AI$2:$AI$1048576</definedName>
    <definedName name="體脂率變化" localSheetId="8">邱少萱!$AI$2:$AI$1048576</definedName>
    <definedName name="體脂率變化" localSheetId="24">邱義睿!$AI$2:$AI$1048576</definedName>
    <definedName name="體脂率變化" localSheetId="11">金怡君!$AI$2:$AI$1048576</definedName>
    <definedName name="體脂率變化" localSheetId="29">洪俊義!$AI$2:$AI$1048576</definedName>
    <definedName name="體脂率變化" localSheetId="12">范羽喬!$AI$2:$AI$1048576</definedName>
    <definedName name="體脂率變化" localSheetId="22">徐彧媐!$AI$2:$AI$1048576</definedName>
    <definedName name="體脂率變化" localSheetId="26">徐晧祐!$AI$2:$AI$1048576</definedName>
    <definedName name="體脂率變化" localSheetId="18">高心怡!$AI$2:$AI$1048576</definedName>
    <definedName name="體脂率變化" localSheetId="7">張芮恩!$AI$2:$AI$1048576</definedName>
    <definedName name="體脂率變化" localSheetId="17">郭依梵!$AI$2:$AI$1048576</definedName>
    <definedName name="體脂率變化" localSheetId="20">陳沛妤!$AI$2:$AI$1048576</definedName>
    <definedName name="體脂率變化" localSheetId="28">陳亮希!$AI$2:$AI$1048576</definedName>
    <definedName name="體脂率變化" localSheetId="27">陳鵬仁!$AI$2:$AI$1048576</definedName>
    <definedName name="體脂率變化" localSheetId="38">黃宇睿!$AI$2:$AI$1048576</definedName>
    <definedName name="體脂率變化" localSheetId="33">黃卓乘!$AI$2:$AI$1048576</definedName>
    <definedName name="體脂率變化" localSheetId="6">黃映瑄!$AI$2:$AI$1048576</definedName>
    <definedName name="體脂率變化" localSheetId="23">黃鈺仁!$AI$2:$AI$1048576</definedName>
    <definedName name="體脂率變化" localSheetId="9">劉侑芸!$AI$2:$AI$1048576</definedName>
    <definedName name="體脂率變化" localSheetId="36">潘奎安!$AI$2:$AI$1048576</definedName>
    <definedName name="體脂率變化" localSheetId="30">潘奎恩!$AI$2:$AI$1048576</definedName>
    <definedName name="體脂率變化" localSheetId="31">蔡昇良!$AI$2:$AI$1048576</definedName>
    <definedName name="體脂率變化" localSheetId="16">蔣芷昀!$AI$2:$AI$1048576</definedName>
    <definedName name="體脂率變化" localSheetId="21">鄧鈺臻!$AI$2:$AI$1048576</definedName>
    <definedName name="體脂率變化" localSheetId="19">謝依玲!$AI$2:$AI$1048576</definedName>
    <definedName name="體脂率變化" localSheetId="32">謝宗佑!$AI$2:$AI$1048576</definedName>
    <definedName name="體脂率變化" localSheetId="4">羅嘉翎!$AI$2:$AI$1048576</definedName>
    <definedName name="體脂率變化" localSheetId="3">蘇柏亞!$AI$2:$AI$1048576</definedName>
    <definedName name="體脂率變化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7" i="11" l="1"/>
  <c r="AE37" i="11"/>
  <c r="AN37" i="11"/>
  <c r="AC38" i="11"/>
  <c r="AE38" i="11"/>
  <c r="AN38" i="11"/>
  <c r="AC4" i="11"/>
  <c r="AE4" i="11"/>
  <c r="AN4" i="11"/>
  <c r="AC5" i="11"/>
  <c r="AE5" i="11"/>
  <c r="AN5" i="11"/>
  <c r="AC6" i="11"/>
  <c r="AE6" i="11"/>
  <c r="AN6" i="11"/>
  <c r="AC7" i="11"/>
  <c r="AE7" i="11"/>
  <c r="AN7" i="11"/>
  <c r="AC8" i="11"/>
  <c r="AE8" i="11"/>
  <c r="AN8" i="11"/>
  <c r="AC9" i="11"/>
  <c r="AE9" i="11"/>
  <c r="AN9" i="11"/>
  <c r="AC10" i="11"/>
  <c r="AE10" i="11"/>
  <c r="AN10" i="11"/>
  <c r="AC11" i="11"/>
  <c r="AE11" i="11"/>
  <c r="AC12" i="11"/>
  <c r="AE12" i="11"/>
  <c r="AN12" i="11"/>
  <c r="AC13" i="11"/>
  <c r="AE13" i="11"/>
  <c r="AN13" i="11"/>
  <c r="AC14" i="11"/>
  <c r="AE14" i="11"/>
  <c r="AN14" i="11"/>
  <c r="AC15" i="11"/>
  <c r="AE15" i="11"/>
  <c r="AN15" i="11"/>
  <c r="AC16" i="11"/>
  <c r="AE16" i="11"/>
  <c r="AN16" i="11"/>
  <c r="AC17" i="11"/>
  <c r="AE17" i="11"/>
  <c r="AN17" i="11"/>
  <c r="AC18" i="11"/>
  <c r="AE18" i="11"/>
  <c r="AN18" i="11"/>
  <c r="AC19" i="11"/>
  <c r="AE19" i="11"/>
  <c r="AN19" i="11"/>
  <c r="AC20" i="11"/>
  <c r="AE20" i="11"/>
  <c r="AC21" i="11"/>
  <c r="AE21" i="11"/>
  <c r="AN21" i="11"/>
  <c r="AC22" i="11"/>
  <c r="AE22" i="11"/>
  <c r="AN22" i="11"/>
  <c r="AC23" i="11"/>
  <c r="AE23" i="11"/>
  <c r="AC24" i="11"/>
  <c r="AE24" i="11"/>
  <c r="AN24" i="11"/>
  <c r="AC25" i="11"/>
  <c r="AE25" i="11"/>
  <c r="AC26" i="11"/>
  <c r="AE26" i="11"/>
  <c r="AN26" i="11"/>
  <c r="AC27" i="11"/>
  <c r="AE27" i="11"/>
  <c r="AN27" i="11"/>
  <c r="AC28" i="11"/>
  <c r="AE28" i="11"/>
  <c r="AN28" i="11"/>
  <c r="AC29" i="11"/>
  <c r="AE29" i="11"/>
  <c r="AN29" i="11"/>
  <c r="AC30" i="11"/>
  <c r="AE30" i="11"/>
  <c r="AN30" i="11"/>
  <c r="AC31" i="11"/>
  <c r="AE31" i="11"/>
  <c r="AN31" i="11"/>
  <c r="AC32" i="11"/>
  <c r="AE32" i="11"/>
  <c r="AN32" i="11"/>
  <c r="AC33" i="11"/>
  <c r="AE33" i="11"/>
  <c r="AN33" i="11"/>
  <c r="AC34" i="11"/>
  <c r="AE34" i="11"/>
  <c r="AN34" i="11"/>
  <c r="AC35" i="11"/>
  <c r="AE35" i="11"/>
  <c r="AN35" i="11"/>
  <c r="AC36" i="11"/>
  <c r="AE36" i="11"/>
  <c r="AN36" i="11"/>
  <c r="C29" i="11"/>
  <c r="D29" i="11"/>
  <c r="C30" i="11"/>
  <c r="D30" i="11"/>
  <c r="C31" i="11"/>
  <c r="D31" i="11"/>
  <c r="C32" i="11"/>
  <c r="D32" i="11"/>
  <c r="C33" i="11"/>
  <c r="D33" i="11"/>
  <c r="C34" i="11"/>
  <c r="D34" i="11"/>
  <c r="C35" i="11"/>
  <c r="D35" i="11"/>
  <c r="C36" i="11"/>
  <c r="D36" i="11"/>
  <c r="C37" i="11"/>
  <c r="D37" i="11"/>
  <c r="C38" i="11"/>
  <c r="D38" i="11"/>
  <c r="C24" i="11"/>
  <c r="D24" i="11"/>
  <c r="C25" i="11"/>
  <c r="D25" i="11"/>
  <c r="C26" i="11"/>
  <c r="D26" i="11"/>
  <c r="C27" i="11"/>
  <c r="D27" i="11"/>
  <c r="C28" i="11"/>
  <c r="D28" i="11"/>
  <c r="C23" i="11"/>
  <c r="D23" i="11"/>
  <c r="C22" i="11"/>
  <c r="D22" i="11"/>
  <c r="C21" i="11"/>
  <c r="D21" i="11"/>
  <c r="C20" i="11"/>
  <c r="D20" i="11"/>
  <c r="C19" i="11"/>
  <c r="D19" i="11"/>
  <c r="C18" i="11"/>
  <c r="D18" i="11"/>
  <c r="C17" i="11"/>
  <c r="D17" i="11"/>
  <c r="C16" i="11"/>
  <c r="D16" i="11"/>
  <c r="C15" i="11"/>
  <c r="D15" i="11"/>
  <c r="C14" i="11"/>
  <c r="D14" i="11"/>
  <c r="C13" i="11"/>
  <c r="D13" i="11"/>
  <c r="C12" i="11"/>
  <c r="D12" i="11"/>
  <c r="C11" i="11"/>
  <c r="D11" i="11"/>
  <c r="C10" i="11"/>
  <c r="D10" i="11"/>
  <c r="C9" i="11"/>
  <c r="D9" i="11"/>
  <c r="C8" i="11"/>
  <c r="D8" i="11"/>
  <c r="C7" i="11"/>
  <c r="D7" i="11"/>
  <c r="C6" i="11"/>
  <c r="D6" i="11"/>
  <c r="C5" i="11"/>
  <c r="D5" i="11"/>
  <c r="C4" i="11"/>
  <c r="D4" i="11"/>
  <c r="C3" i="11"/>
  <c r="D3" i="11"/>
  <c r="AM55" i="76"/>
  <c r="AL55" i="76"/>
  <c r="AK55" i="76"/>
  <c r="AJ55" i="76"/>
  <c r="AI55" i="76"/>
  <c r="AH55" i="76"/>
  <c r="AG55" i="76"/>
  <c r="AN55" i="76" s="1"/>
  <c r="AF55" i="76"/>
  <c r="AE55" i="76"/>
  <c r="AN54" i="76"/>
  <c r="AM54" i="76"/>
  <c r="AL54" i="76"/>
  <c r="AK54" i="76"/>
  <c r="AJ54" i="76"/>
  <c r="AI54" i="76"/>
  <c r="AH54" i="76"/>
  <c r="AG54" i="76"/>
  <c r="AF54" i="76"/>
  <c r="AE54" i="76"/>
  <c r="AN53" i="76"/>
  <c r="AM53" i="76"/>
  <c r="AL53" i="76"/>
  <c r="AK53" i="76"/>
  <c r="AJ53" i="76"/>
  <c r="AI53" i="76"/>
  <c r="AH53" i="76"/>
  <c r="AG53" i="76"/>
  <c r="AF53" i="76"/>
  <c r="AE53" i="76"/>
  <c r="AM52" i="76"/>
  <c r="AL52" i="76"/>
  <c r="AK52" i="76"/>
  <c r="AJ52" i="76"/>
  <c r="AI52" i="76"/>
  <c r="AH52" i="76"/>
  <c r="AG52" i="76"/>
  <c r="AF52" i="76"/>
  <c r="AE52" i="76"/>
  <c r="AM51" i="76"/>
  <c r="AL51" i="76"/>
  <c r="AK51" i="76"/>
  <c r="AJ51" i="76"/>
  <c r="AI51" i="76"/>
  <c r="AH51" i="76"/>
  <c r="AG51" i="76"/>
  <c r="AN51" i="76" s="1"/>
  <c r="AF51" i="76"/>
  <c r="AE51" i="76"/>
  <c r="AM50" i="76"/>
  <c r="AL50" i="76"/>
  <c r="AK50" i="76"/>
  <c r="AJ50" i="76"/>
  <c r="AI50" i="76"/>
  <c r="AH50" i="76"/>
  <c r="AG50" i="76"/>
  <c r="AN50" i="76" s="1"/>
  <c r="AF50" i="76"/>
  <c r="AE50" i="76"/>
  <c r="AM49" i="76"/>
  <c r="AL49" i="76"/>
  <c r="AK49" i="76"/>
  <c r="AJ49" i="76"/>
  <c r="AI49" i="76"/>
  <c r="AH49" i="76"/>
  <c r="AG49" i="76"/>
  <c r="AN49" i="76" s="1"/>
  <c r="AF49" i="76"/>
  <c r="AE49" i="76"/>
  <c r="AN48" i="76"/>
  <c r="AM48" i="76"/>
  <c r="AL48" i="76"/>
  <c r="AK48" i="76"/>
  <c r="AJ48" i="76"/>
  <c r="AI48" i="76"/>
  <c r="AH48" i="76"/>
  <c r="AG48" i="76"/>
  <c r="AF48" i="76"/>
  <c r="AE48" i="76"/>
  <c r="AN47" i="76"/>
  <c r="AM47" i="76"/>
  <c r="AL47" i="76"/>
  <c r="AK47" i="76"/>
  <c r="AJ47" i="76"/>
  <c r="AI47" i="76"/>
  <c r="AH47" i="76"/>
  <c r="AG47" i="76"/>
  <c r="AF47" i="76"/>
  <c r="AE47" i="76"/>
  <c r="AM46" i="76"/>
  <c r="AL46" i="76"/>
  <c r="AK46" i="76"/>
  <c r="AJ46" i="76"/>
  <c r="AI46" i="76"/>
  <c r="AH46" i="76"/>
  <c r="AG46" i="76"/>
  <c r="AF46" i="76"/>
  <c r="AE46" i="76"/>
  <c r="AM45" i="76"/>
  <c r="AL45" i="76"/>
  <c r="AK45" i="76"/>
  <c r="AJ45" i="76"/>
  <c r="AI45" i="76"/>
  <c r="AH45" i="76"/>
  <c r="AG45" i="76"/>
  <c r="AN45" i="76" s="1"/>
  <c r="AF45" i="76"/>
  <c r="AE45" i="76"/>
  <c r="AM44" i="76"/>
  <c r="AL44" i="76"/>
  <c r="AK44" i="76"/>
  <c r="AJ44" i="76"/>
  <c r="AI44" i="76"/>
  <c r="AH44" i="76"/>
  <c r="AG44" i="76"/>
  <c r="AN44" i="76" s="1"/>
  <c r="AF44" i="76"/>
  <c r="AE44" i="76"/>
  <c r="AN43" i="76"/>
  <c r="AM43" i="76"/>
  <c r="AL43" i="76"/>
  <c r="AK43" i="76"/>
  <c r="AJ43" i="76"/>
  <c r="AI43" i="76"/>
  <c r="AH43" i="76"/>
  <c r="AG43" i="76"/>
  <c r="AF43" i="76"/>
  <c r="AE43" i="76"/>
  <c r="AN42" i="76"/>
  <c r="AM42" i="76"/>
  <c r="AL42" i="76"/>
  <c r="AK42" i="76"/>
  <c r="AJ42" i="76"/>
  <c r="AI42" i="76"/>
  <c r="AH42" i="76"/>
  <c r="AG42" i="76"/>
  <c r="AF42" i="76"/>
  <c r="AE42" i="76"/>
  <c r="AN41" i="76"/>
  <c r="AM41" i="76"/>
  <c r="AL41" i="76"/>
  <c r="AK41" i="76"/>
  <c r="AJ41" i="76"/>
  <c r="AI41" i="76"/>
  <c r="AH41" i="76"/>
  <c r="AG41" i="76"/>
  <c r="AF41" i="76"/>
  <c r="AE41" i="76"/>
  <c r="AM40" i="76"/>
  <c r="AL40" i="76"/>
  <c r="AK40" i="76"/>
  <c r="AJ40" i="76"/>
  <c r="AI40" i="76"/>
  <c r="AH40" i="76"/>
  <c r="AG40" i="76"/>
  <c r="AF40" i="76"/>
  <c r="AE40" i="76"/>
  <c r="AM39" i="76"/>
  <c r="AL39" i="76"/>
  <c r="AK39" i="76"/>
  <c r="AJ39" i="76"/>
  <c r="AI39" i="76"/>
  <c r="AH39" i="76"/>
  <c r="AG39" i="76"/>
  <c r="AN39" i="76" s="1"/>
  <c r="AF39" i="76"/>
  <c r="AE39" i="76"/>
  <c r="AM38" i="76"/>
  <c r="AL38" i="76"/>
  <c r="AK38" i="76"/>
  <c r="AJ38" i="76"/>
  <c r="AI38" i="76"/>
  <c r="AH38" i="76"/>
  <c r="AG38" i="76"/>
  <c r="AN38" i="76" s="1"/>
  <c r="AF38" i="76"/>
  <c r="AE38" i="76"/>
  <c r="AN37" i="76"/>
  <c r="AM37" i="76"/>
  <c r="AL37" i="76"/>
  <c r="AK37" i="76"/>
  <c r="AJ37" i="76"/>
  <c r="AI37" i="76"/>
  <c r="AH37" i="76"/>
  <c r="AG37" i="76"/>
  <c r="AF37" i="76"/>
  <c r="AE37" i="76"/>
  <c r="AN36" i="76"/>
  <c r="AM36" i="76"/>
  <c r="AL36" i="76"/>
  <c r="AK36" i="76"/>
  <c r="AJ36" i="76"/>
  <c r="AI36" i="76"/>
  <c r="AH36" i="76"/>
  <c r="AG36" i="76"/>
  <c r="AF36" i="76"/>
  <c r="AE36" i="76"/>
  <c r="AN35" i="76"/>
  <c r="AM35" i="76"/>
  <c r="AL35" i="76"/>
  <c r="AK35" i="76"/>
  <c r="AJ35" i="76"/>
  <c r="AI35" i="76"/>
  <c r="AH35" i="76"/>
  <c r="AG35" i="76"/>
  <c r="AF35" i="76"/>
  <c r="AE35" i="76"/>
  <c r="AM34" i="76"/>
  <c r="AL34" i="76"/>
  <c r="AK34" i="76"/>
  <c r="AJ34" i="76"/>
  <c r="AI34" i="76"/>
  <c r="AH34" i="76"/>
  <c r="AG34" i="76"/>
  <c r="AF34" i="76"/>
  <c r="AE34" i="76"/>
  <c r="AM33" i="76"/>
  <c r="AL33" i="76"/>
  <c r="AK33" i="76"/>
  <c r="AJ33" i="76"/>
  <c r="AI33" i="76"/>
  <c r="AH33" i="76"/>
  <c r="AG33" i="76"/>
  <c r="AN33" i="76" s="1"/>
  <c r="AF33" i="76"/>
  <c r="AE33" i="76"/>
  <c r="AM32" i="76"/>
  <c r="AL32" i="76"/>
  <c r="AK32" i="76"/>
  <c r="AJ32" i="76"/>
  <c r="AI32" i="76"/>
  <c r="AH32" i="76"/>
  <c r="AG32" i="76"/>
  <c r="AN32" i="76" s="1"/>
  <c r="AF32" i="76"/>
  <c r="AE32" i="76"/>
  <c r="AN31" i="76"/>
  <c r="AM31" i="76"/>
  <c r="AL31" i="76"/>
  <c r="AK31" i="76"/>
  <c r="AJ31" i="76"/>
  <c r="AI31" i="76"/>
  <c r="AH31" i="76"/>
  <c r="AG31" i="76"/>
  <c r="AF31" i="76"/>
  <c r="AE31" i="76"/>
  <c r="AN30" i="76"/>
  <c r="AM30" i="76"/>
  <c r="AL30" i="76"/>
  <c r="AK30" i="76"/>
  <c r="AJ30" i="76"/>
  <c r="AI30" i="76"/>
  <c r="AH30" i="76"/>
  <c r="AG30" i="76"/>
  <c r="AF30" i="76"/>
  <c r="AE30" i="76"/>
  <c r="AN29" i="76"/>
  <c r="AM29" i="76"/>
  <c r="AL29" i="76"/>
  <c r="AK29" i="76"/>
  <c r="AJ29" i="76"/>
  <c r="AI29" i="76"/>
  <c r="AH29" i="76"/>
  <c r="AG29" i="76"/>
  <c r="AF29" i="76"/>
  <c r="AE29" i="76"/>
  <c r="AM28" i="76"/>
  <c r="AL28" i="76"/>
  <c r="AK28" i="76"/>
  <c r="AJ28" i="76"/>
  <c r="AI28" i="76"/>
  <c r="AH28" i="76"/>
  <c r="AG28" i="76"/>
  <c r="AF28" i="76"/>
  <c r="AE28" i="76"/>
  <c r="AM27" i="76"/>
  <c r="AL27" i="76"/>
  <c r="AK27" i="76"/>
  <c r="AJ27" i="76"/>
  <c r="AI27" i="76"/>
  <c r="AH27" i="76"/>
  <c r="AG27" i="76"/>
  <c r="AN27" i="76" s="1"/>
  <c r="AF27" i="76"/>
  <c r="AE27" i="76"/>
  <c r="AM26" i="76"/>
  <c r="AL26" i="76"/>
  <c r="AK26" i="76"/>
  <c r="AJ26" i="76"/>
  <c r="AI26" i="76"/>
  <c r="AH26" i="76"/>
  <c r="AG26" i="76"/>
  <c r="AN26" i="76" s="1"/>
  <c r="AF26" i="76"/>
  <c r="AE26" i="76"/>
  <c r="AN25" i="76"/>
  <c r="AM25" i="76"/>
  <c r="AL25" i="76"/>
  <c r="AK25" i="76"/>
  <c r="AJ25" i="76"/>
  <c r="AI25" i="76"/>
  <c r="AH25" i="76"/>
  <c r="AG25" i="76"/>
  <c r="AF25" i="76"/>
  <c r="AE25" i="76"/>
  <c r="AN24" i="76"/>
  <c r="AM24" i="76"/>
  <c r="AL24" i="76"/>
  <c r="AK24" i="76"/>
  <c r="AJ24" i="76"/>
  <c r="AI24" i="76"/>
  <c r="AH24" i="76"/>
  <c r="AG24" i="76"/>
  <c r="AF24" i="76"/>
  <c r="AE24" i="76"/>
  <c r="AN23" i="76"/>
  <c r="AM23" i="76"/>
  <c r="AL23" i="76"/>
  <c r="AK23" i="76"/>
  <c r="AJ23" i="76"/>
  <c r="AI23" i="76"/>
  <c r="AH23" i="76"/>
  <c r="AG23" i="76"/>
  <c r="AF23" i="76"/>
  <c r="AE23" i="76"/>
  <c r="AM22" i="76"/>
  <c r="AL22" i="76"/>
  <c r="AK22" i="76"/>
  <c r="AJ22" i="76"/>
  <c r="AI22" i="76"/>
  <c r="AH22" i="76"/>
  <c r="AG22" i="76"/>
  <c r="AF22" i="76"/>
  <c r="AE22" i="76"/>
  <c r="AM21" i="76"/>
  <c r="AL21" i="76"/>
  <c r="AK21" i="76"/>
  <c r="AJ21" i="76"/>
  <c r="AI21" i="76"/>
  <c r="AH21" i="76"/>
  <c r="AG21" i="76"/>
  <c r="AN21" i="76" s="1"/>
  <c r="AF21" i="76"/>
  <c r="AE21" i="76"/>
  <c r="AM20" i="76"/>
  <c r="AL20" i="76"/>
  <c r="AK20" i="76"/>
  <c r="AJ20" i="76"/>
  <c r="AI20" i="76"/>
  <c r="AH20" i="76"/>
  <c r="AG20" i="76"/>
  <c r="AN20" i="76" s="1"/>
  <c r="AF20" i="76"/>
  <c r="AE20" i="76"/>
  <c r="AN19" i="76"/>
  <c r="AM19" i="76"/>
  <c r="AL19" i="76"/>
  <c r="AK19" i="76"/>
  <c r="AJ19" i="76"/>
  <c r="AI19" i="76"/>
  <c r="AH19" i="76"/>
  <c r="AG19" i="76"/>
  <c r="AF19" i="76"/>
  <c r="AE19" i="76"/>
  <c r="AM18" i="76"/>
  <c r="AL18" i="76"/>
  <c r="AK18" i="76"/>
  <c r="AJ18" i="76"/>
  <c r="AI18" i="76"/>
  <c r="AH18" i="76"/>
  <c r="AG18" i="76"/>
  <c r="AF18" i="76"/>
  <c r="AE18" i="76"/>
  <c r="AM17" i="76"/>
  <c r="AL17" i="76"/>
  <c r="AK17" i="76"/>
  <c r="AJ17" i="76"/>
  <c r="AI17" i="76"/>
  <c r="AH17" i="76"/>
  <c r="AG17" i="76"/>
  <c r="AN17" i="76" s="1"/>
  <c r="AF17" i="76"/>
  <c r="AE17" i="76"/>
  <c r="AM16" i="76"/>
  <c r="AL16" i="76"/>
  <c r="AK16" i="76"/>
  <c r="AJ16" i="76"/>
  <c r="AI16" i="76"/>
  <c r="AH16" i="76"/>
  <c r="AG16" i="76"/>
  <c r="AF16" i="76"/>
  <c r="AE16" i="76"/>
  <c r="AM15" i="76"/>
  <c r="AL15" i="76"/>
  <c r="AK15" i="76"/>
  <c r="AJ15" i="76"/>
  <c r="AI15" i="76"/>
  <c r="AH15" i="76"/>
  <c r="AG15" i="76"/>
  <c r="AN15" i="76" s="1"/>
  <c r="AF15" i="76"/>
  <c r="AE15" i="76"/>
  <c r="AM14" i="76"/>
  <c r="AL14" i="76"/>
  <c r="AK14" i="76"/>
  <c r="AJ14" i="76"/>
  <c r="AI14" i="76"/>
  <c r="AH14" i="76"/>
  <c r="AG14" i="76"/>
  <c r="AF14" i="76"/>
  <c r="AE14" i="76"/>
  <c r="AM13" i="76"/>
  <c r="AL13" i="76"/>
  <c r="AK13" i="76"/>
  <c r="AJ13" i="76"/>
  <c r="AI13" i="76"/>
  <c r="AH13" i="76"/>
  <c r="AG13" i="76"/>
  <c r="AN13" i="76" s="1"/>
  <c r="AF13" i="76"/>
  <c r="AE13" i="76"/>
  <c r="AN12" i="76"/>
  <c r="AM12" i="76"/>
  <c r="AL12" i="76"/>
  <c r="AK12" i="76"/>
  <c r="AJ12" i="76"/>
  <c r="AI12" i="76"/>
  <c r="AH12" i="76"/>
  <c r="AG12" i="76"/>
  <c r="AF12" i="76"/>
  <c r="AE12" i="76"/>
  <c r="AN11" i="76"/>
  <c r="AM11" i="76"/>
  <c r="AL11" i="76"/>
  <c r="AK11" i="76"/>
  <c r="AJ11" i="76"/>
  <c r="AI11" i="76"/>
  <c r="AH11" i="76"/>
  <c r="AG11" i="76"/>
  <c r="AF11" i="76"/>
  <c r="AE11" i="76"/>
  <c r="AN10" i="76"/>
  <c r="AM10" i="76"/>
  <c r="AL10" i="76"/>
  <c r="AK10" i="76"/>
  <c r="AJ10" i="76"/>
  <c r="AI10" i="76"/>
  <c r="AH10" i="76"/>
  <c r="AG10" i="76"/>
  <c r="AF10" i="76"/>
  <c r="AE10" i="76"/>
  <c r="AM9" i="76"/>
  <c r="AL9" i="76"/>
  <c r="AK9" i="76"/>
  <c r="AJ9" i="76"/>
  <c r="AI9" i="76"/>
  <c r="AH9" i="76"/>
  <c r="AG9" i="76"/>
  <c r="AF9" i="76"/>
  <c r="AE9" i="76"/>
  <c r="AM8" i="76"/>
  <c r="AL8" i="76"/>
  <c r="AK8" i="76"/>
  <c r="AJ8" i="76"/>
  <c r="AI8" i="76"/>
  <c r="AH8" i="76"/>
  <c r="AG8" i="76"/>
  <c r="AN8" i="76" s="1"/>
  <c r="AF8" i="76"/>
  <c r="AE8" i="76"/>
  <c r="AN7" i="76"/>
  <c r="AM7" i="76"/>
  <c r="AL7" i="76"/>
  <c r="AK7" i="76"/>
  <c r="AJ7" i="76"/>
  <c r="AI7" i="76"/>
  <c r="AH7" i="76"/>
  <c r="AG7" i="76"/>
  <c r="AF7" i="76"/>
  <c r="AE7" i="76"/>
  <c r="B7" i="76"/>
  <c r="AN6" i="76"/>
  <c r="AM6" i="76"/>
  <c r="AL6" i="76"/>
  <c r="AK6" i="76"/>
  <c r="AJ6" i="76"/>
  <c r="AI6" i="76"/>
  <c r="AH6" i="76"/>
  <c r="AG6" i="76"/>
  <c r="AF6" i="76"/>
  <c r="AE6" i="76"/>
  <c r="AM5" i="76"/>
  <c r="AL5" i="76"/>
  <c r="AK5" i="76"/>
  <c r="AJ5" i="76"/>
  <c r="AI5" i="76"/>
  <c r="AH5" i="76"/>
  <c r="AG5" i="76"/>
  <c r="AF5" i="76"/>
  <c r="AE5" i="76"/>
  <c r="AG4" i="76"/>
  <c r="AF4" i="76"/>
  <c r="X2" i="76" a="1"/>
  <c r="D9" i="76" s="1"/>
  <c r="AN55" i="75"/>
  <c r="AM55" i="75"/>
  <c r="AL55" i="75"/>
  <c r="AK55" i="75"/>
  <c r="AJ55" i="75"/>
  <c r="AI55" i="75"/>
  <c r="AH55" i="75"/>
  <c r="AG55" i="75"/>
  <c r="AF55" i="75"/>
  <c r="AE55" i="75"/>
  <c r="AM54" i="75"/>
  <c r="AL54" i="75"/>
  <c r="AK54" i="75"/>
  <c r="AJ54" i="75"/>
  <c r="AI54" i="75"/>
  <c r="AH54" i="75"/>
  <c r="AG54" i="75"/>
  <c r="AF54" i="75"/>
  <c r="AE54" i="75"/>
  <c r="AN53" i="75"/>
  <c r="AM53" i="75"/>
  <c r="AL53" i="75"/>
  <c r="AK53" i="75"/>
  <c r="AJ53" i="75"/>
  <c r="AI53" i="75"/>
  <c r="AH53" i="75"/>
  <c r="AG53" i="75"/>
  <c r="AN54" i="75" s="1"/>
  <c r="AF53" i="75"/>
  <c r="AE53" i="75"/>
  <c r="AM52" i="75"/>
  <c r="AL52" i="75"/>
  <c r="AK52" i="75"/>
  <c r="AJ52" i="75"/>
  <c r="AI52" i="75"/>
  <c r="AH52" i="75"/>
  <c r="AG52" i="75"/>
  <c r="AF52" i="75"/>
  <c r="AE52" i="75"/>
  <c r="AM51" i="75"/>
  <c r="AL51" i="75"/>
  <c r="AK51" i="75"/>
  <c r="AJ51" i="75"/>
  <c r="AI51" i="75"/>
  <c r="AH51" i="75"/>
  <c r="AG51" i="75"/>
  <c r="AN51" i="75" s="1"/>
  <c r="AF51" i="75"/>
  <c r="AE51" i="75"/>
  <c r="AN50" i="75"/>
  <c r="AM50" i="75"/>
  <c r="AL50" i="75"/>
  <c r="AK50" i="75"/>
  <c r="AJ50" i="75"/>
  <c r="AI50" i="75"/>
  <c r="AH50" i="75"/>
  <c r="AG50" i="75"/>
  <c r="AF50" i="75"/>
  <c r="AE50" i="75"/>
  <c r="AN49" i="75"/>
  <c r="AM49" i="75"/>
  <c r="AL49" i="75"/>
  <c r="AK49" i="75"/>
  <c r="AJ49" i="75"/>
  <c r="AI49" i="75"/>
  <c r="AH49" i="75"/>
  <c r="AG49" i="75"/>
  <c r="AF49" i="75"/>
  <c r="AE49" i="75"/>
  <c r="AN48" i="75"/>
  <c r="AM48" i="75"/>
  <c r="AL48" i="75"/>
  <c r="AK48" i="75"/>
  <c r="AJ48" i="75"/>
  <c r="AI48" i="75"/>
  <c r="AH48" i="75"/>
  <c r="AG48" i="75"/>
  <c r="AF48" i="75"/>
  <c r="AE48" i="75"/>
  <c r="AN47" i="75"/>
  <c r="AM47" i="75"/>
  <c r="AL47" i="75"/>
  <c r="AK47" i="75"/>
  <c r="AJ47" i="75"/>
  <c r="AI47" i="75"/>
  <c r="AH47" i="75"/>
  <c r="AG47" i="75"/>
  <c r="AF47" i="75"/>
  <c r="AE47" i="75"/>
  <c r="AM46" i="75"/>
  <c r="AL46" i="75"/>
  <c r="AK46" i="75"/>
  <c r="AJ46" i="75"/>
  <c r="AI46" i="75"/>
  <c r="AH46" i="75"/>
  <c r="AG46" i="75"/>
  <c r="AF46" i="75"/>
  <c r="AE46" i="75"/>
  <c r="AM45" i="75"/>
  <c r="AL45" i="75"/>
  <c r="AK45" i="75"/>
  <c r="AJ45" i="75"/>
  <c r="AI45" i="75"/>
  <c r="AH45" i="75"/>
  <c r="AG45" i="75"/>
  <c r="AN45" i="75" s="1"/>
  <c r="AF45" i="75"/>
  <c r="AE45" i="75"/>
  <c r="AN44" i="75"/>
  <c r="AM44" i="75"/>
  <c r="AL44" i="75"/>
  <c r="AK44" i="75"/>
  <c r="AJ44" i="75"/>
  <c r="AI44" i="75"/>
  <c r="AH44" i="75"/>
  <c r="AG44" i="75"/>
  <c r="AF44" i="75"/>
  <c r="AE44" i="75"/>
  <c r="AN43" i="75"/>
  <c r="AM43" i="75"/>
  <c r="AL43" i="75"/>
  <c r="AK43" i="75"/>
  <c r="AJ43" i="75"/>
  <c r="AI43" i="75"/>
  <c r="AH43" i="75"/>
  <c r="AG43" i="75"/>
  <c r="AF43" i="75"/>
  <c r="AE43" i="75"/>
  <c r="AN42" i="75"/>
  <c r="AM42" i="75"/>
  <c r="AL42" i="75"/>
  <c r="AK42" i="75"/>
  <c r="AJ42" i="75"/>
  <c r="AI42" i="75"/>
  <c r="AH42" i="75"/>
  <c r="AG42" i="75"/>
  <c r="AF42" i="75"/>
  <c r="AE42" i="75"/>
  <c r="AN41" i="75"/>
  <c r="AM41" i="75"/>
  <c r="AL41" i="75"/>
  <c r="AK41" i="75"/>
  <c r="AJ41" i="75"/>
  <c r="AI41" i="75"/>
  <c r="AH41" i="75"/>
  <c r="AG41" i="75"/>
  <c r="AF41" i="75"/>
  <c r="AE41" i="75"/>
  <c r="AM40" i="75"/>
  <c r="AL40" i="75"/>
  <c r="AK40" i="75"/>
  <c r="AJ40" i="75"/>
  <c r="AI40" i="75"/>
  <c r="AH40" i="75"/>
  <c r="AG40" i="75"/>
  <c r="AF40" i="75"/>
  <c r="AE40" i="75"/>
  <c r="AM39" i="75"/>
  <c r="AL39" i="75"/>
  <c r="AK39" i="75"/>
  <c r="AJ39" i="75"/>
  <c r="AI39" i="75"/>
  <c r="AH39" i="75"/>
  <c r="AG39" i="75"/>
  <c r="AN39" i="75" s="1"/>
  <c r="AF39" i="75"/>
  <c r="AE39" i="75"/>
  <c r="AN38" i="75"/>
  <c r="AM38" i="75"/>
  <c r="AL38" i="75"/>
  <c r="AK38" i="75"/>
  <c r="AJ38" i="75"/>
  <c r="AI38" i="75"/>
  <c r="AH38" i="75"/>
  <c r="AG38" i="75"/>
  <c r="AF38" i="75"/>
  <c r="AE38" i="75"/>
  <c r="AN37" i="75"/>
  <c r="AM37" i="75"/>
  <c r="AL37" i="75"/>
  <c r="AK37" i="75"/>
  <c r="AJ37" i="75"/>
  <c r="AI37" i="75"/>
  <c r="AH37" i="75"/>
  <c r="AG37" i="75"/>
  <c r="AF37" i="75"/>
  <c r="AE37" i="75"/>
  <c r="AN36" i="75"/>
  <c r="AM36" i="75"/>
  <c r="AL36" i="75"/>
  <c r="AK36" i="75"/>
  <c r="AJ36" i="75"/>
  <c r="AI36" i="75"/>
  <c r="AH36" i="75"/>
  <c r="AG36" i="75"/>
  <c r="AF36" i="75"/>
  <c r="AE36" i="75"/>
  <c r="AN35" i="75"/>
  <c r="AM35" i="75"/>
  <c r="AL35" i="75"/>
  <c r="AK35" i="75"/>
  <c r="AJ35" i="75"/>
  <c r="AI35" i="75"/>
  <c r="AH35" i="75"/>
  <c r="AG35" i="75"/>
  <c r="AF35" i="75"/>
  <c r="AE35" i="75"/>
  <c r="AM34" i="75"/>
  <c r="AL34" i="75"/>
  <c r="AK34" i="75"/>
  <c r="AJ34" i="75"/>
  <c r="AI34" i="75"/>
  <c r="AH34" i="75"/>
  <c r="AG34" i="75"/>
  <c r="AF34" i="75"/>
  <c r="AE34" i="75"/>
  <c r="AM33" i="75"/>
  <c r="AL33" i="75"/>
  <c r="AK33" i="75"/>
  <c r="AJ33" i="75"/>
  <c r="AI33" i="75"/>
  <c r="AH33" i="75"/>
  <c r="AG33" i="75"/>
  <c r="AN33" i="75" s="1"/>
  <c r="AF33" i="75"/>
  <c r="AE33" i="75"/>
  <c r="AN32" i="75"/>
  <c r="AM32" i="75"/>
  <c r="AL32" i="75"/>
  <c r="AK32" i="75"/>
  <c r="AJ32" i="75"/>
  <c r="AI32" i="75"/>
  <c r="AH32" i="75"/>
  <c r="AG32" i="75"/>
  <c r="AF32" i="75"/>
  <c r="AE32" i="75"/>
  <c r="AN31" i="75"/>
  <c r="AM31" i="75"/>
  <c r="AL31" i="75"/>
  <c r="AK31" i="75"/>
  <c r="AJ31" i="75"/>
  <c r="AI31" i="75"/>
  <c r="AH31" i="75"/>
  <c r="AG31" i="75"/>
  <c r="AF31" i="75"/>
  <c r="AE31" i="75"/>
  <c r="AN30" i="75"/>
  <c r="AM30" i="75"/>
  <c r="AL30" i="75"/>
  <c r="AK30" i="75"/>
  <c r="AJ30" i="75"/>
  <c r="AI30" i="75"/>
  <c r="AH30" i="75"/>
  <c r="AG30" i="75"/>
  <c r="AF30" i="75"/>
  <c r="AE30" i="75"/>
  <c r="AN29" i="75"/>
  <c r="AM29" i="75"/>
  <c r="AL29" i="75"/>
  <c r="AK29" i="75"/>
  <c r="AJ29" i="75"/>
  <c r="AI29" i="75"/>
  <c r="AH29" i="75"/>
  <c r="AG29" i="75"/>
  <c r="AF29" i="75"/>
  <c r="AE29" i="75"/>
  <c r="AM28" i="75"/>
  <c r="AL28" i="75"/>
  <c r="AK28" i="75"/>
  <c r="AJ28" i="75"/>
  <c r="AI28" i="75"/>
  <c r="AH28" i="75"/>
  <c r="AG28" i="75"/>
  <c r="AF28" i="75"/>
  <c r="AE28" i="75"/>
  <c r="AM27" i="75"/>
  <c r="AL27" i="75"/>
  <c r="AK27" i="75"/>
  <c r="AJ27" i="75"/>
  <c r="AI27" i="75"/>
  <c r="AH27" i="75"/>
  <c r="AG27" i="75"/>
  <c r="AN27" i="75" s="1"/>
  <c r="AF27" i="75"/>
  <c r="AE27" i="75"/>
  <c r="AN26" i="75"/>
  <c r="AM26" i="75"/>
  <c r="AL26" i="75"/>
  <c r="AK26" i="75"/>
  <c r="AJ26" i="75"/>
  <c r="AI26" i="75"/>
  <c r="AH26" i="75"/>
  <c r="AG26" i="75"/>
  <c r="AF26" i="75"/>
  <c r="AE26" i="75"/>
  <c r="AN25" i="75"/>
  <c r="AM25" i="75"/>
  <c r="AL25" i="75"/>
  <c r="AK25" i="75"/>
  <c r="AJ25" i="75"/>
  <c r="AI25" i="75"/>
  <c r="AH25" i="75"/>
  <c r="AG25" i="75"/>
  <c r="AF25" i="75"/>
  <c r="AE25" i="75"/>
  <c r="AN24" i="75"/>
  <c r="AM24" i="75"/>
  <c r="AL24" i="75"/>
  <c r="AK24" i="75"/>
  <c r="AJ24" i="75"/>
  <c r="AI24" i="75"/>
  <c r="AH24" i="75"/>
  <c r="AG24" i="75"/>
  <c r="AF24" i="75"/>
  <c r="AE24" i="75"/>
  <c r="AN23" i="75"/>
  <c r="AM23" i="75"/>
  <c r="AL23" i="75"/>
  <c r="AK23" i="75"/>
  <c r="AJ23" i="75"/>
  <c r="AI23" i="75"/>
  <c r="AH23" i="75"/>
  <c r="AG23" i="75"/>
  <c r="AF23" i="75"/>
  <c r="AE23" i="75"/>
  <c r="AM22" i="75"/>
  <c r="AL22" i="75"/>
  <c r="AK22" i="75"/>
  <c r="AJ22" i="75"/>
  <c r="AI22" i="75"/>
  <c r="AH22" i="75"/>
  <c r="AG22" i="75"/>
  <c r="AF22" i="75"/>
  <c r="AE22" i="75"/>
  <c r="AM21" i="75"/>
  <c r="AL21" i="75"/>
  <c r="AK21" i="75"/>
  <c r="AJ21" i="75"/>
  <c r="AI21" i="75"/>
  <c r="AH21" i="75"/>
  <c r="AG21" i="75"/>
  <c r="AN21" i="75" s="1"/>
  <c r="AF21" i="75"/>
  <c r="AE21" i="75"/>
  <c r="AN20" i="75"/>
  <c r="AM20" i="75"/>
  <c r="AL20" i="75"/>
  <c r="AK20" i="75"/>
  <c r="AJ20" i="75"/>
  <c r="AI20" i="75"/>
  <c r="AH20" i="75"/>
  <c r="AG20" i="75"/>
  <c r="AF20" i="75"/>
  <c r="AE20" i="75"/>
  <c r="AN19" i="75"/>
  <c r="AM19" i="75"/>
  <c r="AL19" i="75"/>
  <c r="AK19" i="75"/>
  <c r="AJ19" i="75"/>
  <c r="AI19" i="75"/>
  <c r="AH19" i="75"/>
  <c r="AG19" i="75"/>
  <c r="AF19" i="75"/>
  <c r="AE19" i="75"/>
  <c r="AM18" i="75"/>
  <c r="AL18" i="75"/>
  <c r="AK18" i="75"/>
  <c r="AJ18" i="75"/>
  <c r="AI18" i="75"/>
  <c r="AH18" i="75"/>
  <c r="AG18" i="75"/>
  <c r="AF18" i="75"/>
  <c r="AE18" i="75"/>
  <c r="AM17" i="75"/>
  <c r="AL17" i="75"/>
  <c r="AK17" i="75"/>
  <c r="AJ17" i="75"/>
  <c r="AI17" i="75"/>
  <c r="AH17" i="75"/>
  <c r="AG17" i="75"/>
  <c r="AN17" i="75" s="1"/>
  <c r="AF17" i="75"/>
  <c r="AE17" i="75"/>
  <c r="AM16" i="75"/>
  <c r="AL16" i="75"/>
  <c r="AK16" i="75"/>
  <c r="AJ16" i="75"/>
  <c r="AI16" i="75"/>
  <c r="AH16" i="75"/>
  <c r="AG16" i="75"/>
  <c r="AF16" i="75"/>
  <c r="AE16" i="75"/>
  <c r="AM15" i="75"/>
  <c r="AL15" i="75"/>
  <c r="AK15" i="75"/>
  <c r="AJ15" i="75"/>
  <c r="AI15" i="75"/>
  <c r="AH15" i="75"/>
  <c r="AG15" i="75"/>
  <c r="AN15" i="75" s="1"/>
  <c r="AF15" i="75"/>
  <c r="AE15" i="75"/>
  <c r="AM14" i="75"/>
  <c r="AL14" i="75"/>
  <c r="AK14" i="75"/>
  <c r="AJ14" i="75"/>
  <c r="AI14" i="75"/>
  <c r="AH14" i="75"/>
  <c r="AG14" i="75"/>
  <c r="AF14" i="75"/>
  <c r="AE14" i="75"/>
  <c r="AM13" i="75"/>
  <c r="AL13" i="75"/>
  <c r="AK13" i="75"/>
  <c r="AJ13" i="75"/>
  <c r="AI13" i="75"/>
  <c r="AH13" i="75"/>
  <c r="AG13" i="75"/>
  <c r="AN13" i="75" s="1"/>
  <c r="AF13" i="75"/>
  <c r="AE13" i="75"/>
  <c r="AN12" i="75"/>
  <c r="AM12" i="75"/>
  <c r="AL12" i="75"/>
  <c r="AK12" i="75"/>
  <c r="AJ12" i="75"/>
  <c r="AI12" i="75"/>
  <c r="AH12" i="75"/>
  <c r="AG12" i="75"/>
  <c r="AF12" i="75"/>
  <c r="AE12" i="75"/>
  <c r="AN11" i="75"/>
  <c r="AM11" i="75"/>
  <c r="AL11" i="75"/>
  <c r="AK11" i="75"/>
  <c r="AJ11" i="75"/>
  <c r="AI11" i="75"/>
  <c r="AH11" i="75"/>
  <c r="AG11" i="75"/>
  <c r="AF11" i="75"/>
  <c r="AE11" i="75"/>
  <c r="AN10" i="75"/>
  <c r="AM10" i="75"/>
  <c r="AL10" i="75"/>
  <c r="AK10" i="75"/>
  <c r="AJ10" i="75"/>
  <c r="AI10" i="75"/>
  <c r="AH10" i="75"/>
  <c r="AG10" i="75"/>
  <c r="AF10" i="75"/>
  <c r="AE10" i="75"/>
  <c r="AN9" i="75"/>
  <c r="AM9" i="75"/>
  <c r="AL9" i="75"/>
  <c r="AK9" i="75"/>
  <c r="AJ9" i="75"/>
  <c r="AI9" i="75"/>
  <c r="AH9" i="75"/>
  <c r="AG9" i="75"/>
  <c r="AF9" i="75"/>
  <c r="AE9" i="75"/>
  <c r="AN8" i="75"/>
  <c r="AM8" i="75"/>
  <c r="AL8" i="75"/>
  <c r="AK8" i="75"/>
  <c r="AJ8" i="75"/>
  <c r="AI8" i="75"/>
  <c r="AH8" i="75"/>
  <c r="AG8" i="75"/>
  <c r="AF8" i="75"/>
  <c r="AE8" i="75"/>
  <c r="AN7" i="75"/>
  <c r="AM7" i="75"/>
  <c r="AL7" i="75"/>
  <c r="AK7" i="75"/>
  <c r="AJ7" i="75"/>
  <c r="AI7" i="75"/>
  <c r="AH7" i="75"/>
  <c r="AG7" i="75"/>
  <c r="AF7" i="75"/>
  <c r="AE7" i="75"/>
  <c r="B7" i="75"/>
  <c r="AN6" i="75"/>
  <c r="AM6" i="75"/>
  <c r="AL6" i="75"/>
  <c r="AK6" i="75"/>
  <c r="AJ6" i="75"/>
  <c r="AI6" i="75"/>
  <c r="AH6" i="75"/>
  <c r="AG6" i="75"/>
  <c r="AF6" i="75"/>
  <c r="AE6" i="75"/>
  <c r="AM5" i="75"/>
  <c r="AL5" i="75"/>
  <c r="AK5" i="75"/>
  <c r="AJ5" i="75"/>
  <c r="AI5" i="75"/>
  <c r="AH5" i="75"/>
  <c r="AG5" i="75"/>
  <c r="AF5" i="75"/>
  <c r="AE5" i="75"/>
  <c r="AM4" i="75"/>
  <c r="AL4" i="75"/>
  <c r="AK4" i="75"/>
  <c r="AJ4" i="75"/>
  <c r="AI4" i="75"/>
  <c r="AH4" i="75"/>
  <c r="AG4" i="75"/>
  <c r="AN4" i="75" s="1"/>
  <c r="AF4" i="75"/>
  <c r="AE4" i="75"/>
  <c r="AG3" i="75"/>
  <c r="AF3" i="75"/>
  <c r="X2" i="75" a="1"/>
  <c r="D9" i="75" s="1"/>
  <c r="AM55" i="74"/>
  <c r="AL55" i="74"/>
  <c r="AK55" i="74"/>
  <c r="AJ55" i="74"/>
  <c r="AI55" i="74"/>
  <c r="AH55" i="74"/>
  <c r="AG55" i="74"/>
  <c r="AN55" i="74" s="1"/>
  <c r="AF55" i="74"/>
  <c r="AE55" i="74"/>
  <c r="AN54" i="74"/>
  <c r="AM54" i="74"/>
  <c r="AL54" i="74"/>
  <c r="AK54" i="74"/>
  <c r="AJ54" i="74"/>
  <c r="AI54" i="74"/>
  <c r="AH54" i="74"/>
  <c r="AG54" i="74"/>
  <c r="AF54" i="74"/>
  <c r="AE54" i="74"/>
  <c r="AN53" i="74"/>
  <c r="AM53" i="74"/>
  <c r="AL53" i="74"/>
  <c r="AK53" i="74"/>
  <c r="AJ53" i="74"/>
  <c r="AI53" i="74"/>
  <c r="AH53" i="74"/>
  <c r="AG53" i="74"/>
  <c r="AF53" i="74"/>
  <c r="AE53" i="74"/>
  <c r="AM52" i="74"/>
  <c r="AL52" i="74"/>
  <c r="AK52" i="74"/>
  <c r="AJ52" i="74"/>
  <c r="AI52" i="74"/>
  <c r="AH52" i="74"/>
  <c r="AG52" i="74"/>
  <c r="AF52" i="74"/>
  <c r="AE52" i="74"/>
  <c r="AM51" i="74"/>
  <c r="AL51" i="74"/>
  <c r="AK51" i="74"/>
  <c r="AJ51" i="74"/>
  <c r="AI51" i="74"/>
  <c r="AH51" i="74"/>
  <c r="AG51" i="74"/>
  <c r="AN51" i="74" s="1"/>
  <c r="AF51" i="74"/>
  <c r="AE51" i="74"/>
  <c r="AN50" i="74"/>
  <c r="AM50" i="74"/>
  <c r="AL50" i="74"/>
  <c r="AK50" i="74"/>
  <c r="AJ50" i="74"/>
  <c r="AI50" i="74"/>
  <c r="AH50" i="74"/>
  <c r="AG50" i="74"/>
  <c r="AF50" i="74"/>
  <c r="AE50" i="74"/>
  <c r="AN49" i="74"/>
  <c r="AM49" i="74"/>
  <c r="AL49" i="74"/>
  <c r="AK49" i="74"/>
  <c r="AJ49" i="74"/>
  <c r="AI49" i="74"/>
  <c r="AH49" i="74"/>
  <c r="AG49" i="74"/>
  <c r="AF49" i="74"/>
  <c r="AE49" i="74"/>
  <c r="AN48" i="74"/>
  <c r="AM48" i="74"/>
  <c r="AL48" i="74"/>
  <c r="AK48" i="74"/>
  <c r="AJ48" i="74"/>
  <c r="AI48" i="74"/>
  <c r="AH48" i="74"/>
  <c r="AG48" i="74"/>
  <c r="AF48" i="74"/>
  <c r="AE48" i="74"/>
  <c r="AN47" i="74"/>
  <c r="AM47" i="74"/>
  <c r="AL47" i="74"/>
  <c r="AK47" i="74"/>
  <c r="AJ47" i="74"/>
  <c r="AI47" i="74"/>
  <c r="AH47" i="74"/>
  <c r="AG47" i="74"/>
  <c r="AF47" i="74"/>
  <c r="AE47" i="74"/>
  <c r="AM46" i="74"/>
  <c r="AL46" i="74"/>
  <c r="AK46" i="74"/>
  <c r="AJ46" i="74"/>
  <c r="AI46" i="74"/>
  <c r="AH46" i="74"/>
  <c r="AG46" i="74"/>
  <c r="AF46" i="74"/>
  <c r="AE46" i="74"/>
  <c r="AM45" i="74"/>
  <c r="AL45" i="74"/>
  <c r="AK45" i="74"/>
  <c r="AJ45" i="74"/>
  <c r="AI45" i="74"/>
  <c r="AH45" i="74"/>
  <c r="AG45" i="74"/>
  <c r="AN45" i="74" s="1"/>
  <c r="AF45" i="74"/>
  <c r="AE45" i="74"/>
  <c r="AN44" i="74"/>
  <c r="AM44" i="74"/>
  <c r="AL44" i="74"/>
  <c r="AK44" i="74"/>
  <c r="AJ44" i="74"/>
  <c r="AI44" i="74"/>
  <c r="AH44" i="74"/>
  <c r="AG44" i="74"/>
  <c r="AF44" i="74"/>
  <c r="AE44" i="74"/>
  <c r="AN43" i="74"/>
  <c r="AM43" i="74"/>
  <c r="AL43" i="74"/>
  <c r="AK43" i="74"/>
  <c r="AJ43" i="74"/>
  <c r="AI43" i="74"/>
  <c r="AH43" i="74"/>
  <c r="AG43" i="74"/>
  <c r="AF43" i="74"/>
  <c r="AE43" i="74"/>
  <c r="AN42" i="74"/>
  <c r="AM42" i="74"/>
  <c r="AL42" i="74"/>
  <c r="AK42" i="74"/>
  <c r="AJ42" i="74"/>
  <c r="AI42" i="74"/>
  <c r="AH42" i="74"/>
  <c r="AG42" i="74"/>
  <c r="AF42" i="74"/>
  <c r="AE42" i="74"/>
  <c r="AN41" i="74"/>
  <c r="AM41" i="74"/>
  <c r="AL41" i="74"/>
  <c r="AK41" i="74"/>
  <c r="AJ41" i="74"/>
  <c r="AI41" i="74"/>
  <c r="AH41" i="74"/>
  <c r="AG41" i="74"/>
  <c r="AF41" i="74"/>
  <c r="AE41" i="74"/>
  <c r="AM40" i="74"/>
  <c r="AL40" i="74"/>
  <c r="AK40" i="74"/>
  <c r="AJ40" i="74"/>
  <c r="AI40" i="74"/>
  <c r="AH40" i="74"/>
  <c r="AG40" i="74"/>
  <c r="AF40" i="74"/>
  <c r="AE40" i="74"/>
  <c r="AM39" i="74"/>
  <c r="AL39" i="74"/>
  <c r="AK39" i="74"/>
  <c r="AJ39" i="74"/>
  <c r="AI39" i="74"/>
  <c r="AH39" i="74"/>
  <c r="AG39" i="74"/>
  <c r="AN39" i="74" s="1"/>
  <c r="AF39" i="74"/>
  <c r="AE39" i="74"/>
  <c r="AN38" i="74"/>
  <c r="AM38" i="74"/>
  <c r="AL38" i="74"/>
  <c r="AK38" i="74"/>
  <c r="AJ38" i="74"/>
  <c r="AI38" i="74"/>
  <c r="AH38" i="74"/>
  <c r="AG38" i="74"/>
  <c r="AF38" i="74"/>
  <c r="AE38" i="74"/>
  <c r="AN37" i="74"/>
  <c r="AM37" i="74"/>
  <c r="AL37" i="74"/>
  <c r="AK37" i="74"/>
  <c r="AJ37" i="74"/>
  <c r="AI37" i="74"/>
  <c r="AH37" i="74"/>
  <c r="AG37" i="74"/>
  <c r="AF37" i="74"/>
  <c r="AE37" i="74"/>
  <c r="AN36" i="74"/>
  <c r="AM36" i="74"/>
  <c r="AL36" i="74"/>
  <c r="AK36" i="74"/>
  <c r="AJ36" i="74"/>
  <c r="AI36" i="74"/>
  <c r="AH36" i="74"/>
  <c r="AG36" i="74"/>
  <c r="AF36" i="74"/>
  <c r="AE36" i="74"/>
  <c r="AN35" i="74"/>
  <c r="AM35" i="74"/>
  <c r="AL35" i="74"/>
  <c r="AK35" i="74"/>
  <c r="AJ35" i="74"/>
  <c r="AI35" i="74"/>
  <c r="AH35" i="74"/>
  <c r="AG35" i="74"/>
  <c r="AF35" i="74"/>
  <c r="AE35" i="74"/>
  <c r="AM34" i="74"/>
  <c r="AL34" i="74"/>
  <c r="AK34" i="74"/>
  <c r="AJ34" i="74"/>
  <c r="AI34" i="74"/>
  <c r="AH34" i="74"/>
  <c r="AG34" i="74"/>
  <c r="AF34" i="74"/>
  <c r="AE34" i="74"/>
  <c r="AM33" i="74"/>
  <c r="AL33" i="74"/>
  <c r="AK33" i="74"/>
  <c r="AJ33" i="74"/>
  <c r="AI33" i="74"/>
  <c r="AH33" i="74"/>
  <c r="AG33" i="74"/>
  <c r="AN33" i="74" s="1"/>
  <c r="AF33" i="74"/>
  <c r="AE33" i="74"/>
  <c r="AN32" i="74"/>
  <c r="AM32" i="74"/>
  <c r="AL32" i="74"/>
  <c r="AK32" i="74"/>
  <c r="AJ32" i="74"/>
  <c r="AI32" i="74"/>
  <c r="AH32" i="74"/>
  <c r="AG32" i="74"/>
  <c r="AF32" i="74"/>
  <c r="AE32" i="74"/>
  <c r="AN31" i="74"/>
  <c r="AM31" i="74"/>
  <c r="AL31" i="74"/>
  <c r="AK31" i="74"/>
  <c r="AJ31" i="74"/>
  <c r="AI31" i="74"/>
  <c r="AH31" i="74"/>
  <c r="AG31" i="74"/>
  <c r="AF31" i="74"/>
  <c r="AE31" i="74"/>
  <c r="AN30" i="74"/>
  <c r="AM30" i="74"/>
  <c r="AL30" i="74"/>
  <c r="AK30" i="74"/>
  <c r="AJ30" i="74"/>
  <c r="AI30" i="74"/>
  <c r="AH30" i="74"/>
  <c r="AG30" i="74"/>
  <c r="AF30" i="74"/>
  <c r="AE30" i="74"/>
  <c r="AN29" i="74"/>
  <c r="AM29" i="74"/>
  <c r="AL29" i="74"/>
  <c r="AK29" i="74"/>
  <c r="AJ29" i="74"/>
  <c r="AI29" i="74"/>
  <c r="AH29" i="74"/>
  <c r="AG29" i="74"/>
  <c r="AF29" i="74"/>
  <c r="AE29" i="74"/>
  <c r="AM28" i="74"/>
  <c r="AL28" i="74"/>
  <c r="AK28" i="74"/>
  <c r="AJ28" i="74"/>
  <c r="AI28" i="74"/>
  <c r="AH28" i="74"/>
  <c r="AG28" i="74"/>
  <c r="AF28" i="74"/>
  <c r="AE28" i="74"/>
  <c r="AM27" i="74"/>
  <c r="AL27" i="74"/>
  <c r="AK27" i="74"/>
  <c r="AJ27" i="74"/>
  <c r="AI27" i="74"/>
  <c r="AH27" i="74"/>
  <c r="AG27" i="74"/>
  <c r="AN27" i="74" s="1"/>
  <c r="AF27" i="74"/>
  <c r="AE27" i="74"/>
  <c r="AN26" i="74"/>
  <c r="AM26" i="74"/>
  <c r="AL26" i="74"/>
  <c r="AK26" i="74"/>
  <c r="AJ26" i="74"/>
  <c r="AI26" i="74"/>
  <c r="AH26" i="74"/>
  <c r="AG26" i="74"/>
  <c r="AF26" i="74"/>
  <c r="AE26" i="74"/>
  <c r="AN25" i="74"/>
  <c r="AM25" i="74"/>
  <c r="AL25" i="74"/>
  <c r="AK25" i="74"/>
  <c r="AJ25" i="74"/>
  <c r="AI25" i="74"/>
  <c r="AH25" i="74"/>
  <c r="AG25" i="74"/>
  <c r="AF25" i="74"/>
  <c r="AE25" i="74"/>
  <c r="AN24" i="74"/>
  <c r="AM24" i="74"/>
  <c r="AL24" i="74"/>
  <c r="AK24" i="74"/>
  <c r="AJ24" i="74"/>
  <c r="AI24" i="74"/>
  <c r="AH24" i="74"/>
  <c r="AG24" i="74"/>
  <c r="AF24" i="74"/>
  <c r="AE24" i="74"/>
  <c r="AN23" i="74"/>
  <c r="AM23" i="74"/>
  <c r="AL23" i="74"/>
  <c r="AK23" i="74"/>
  <c r="AJ23" i="74"/>
  <c r="AI23" i="74"/>
  <c r="AH23" i="74"/>
  <c r="AG23" i="74"/>
  <c r="AF23" i="74"/>
  <c r="AE23" i="74"/>
  <c r="AM22" i="74"/>
  <c r="AL22" i="74"/>
  <c r="AK22" i="74"/>
  <c r="AJ22" i="74"/>
  <c r="AI22" i="74"/>
  <c r="AH22" i="74"/>
  <c r="AG22" i="74"/>
  <c r="AF22" i="74"/>
  <c r="AE22" i="74"/>
  <c r="AM21" i="74"/>
  <c r="AL21" i="74"/>
  <c r="AK21" i="74"/>
  <c r="AJ21" i="74"/>
  <c r="AI21" i="74"/>
  <c r="AH21" i="74"/>
  <c r="AG21" i="74"/>
  <c r="AN21" i="74" s="1"/>
  <c r="AF21" i="74"/>
  <c r="AE21" i="74"/>
  <c r="AN20" i="74"/>
  <c r="AM20" i="74"/>
  <c r="AL20" i="74"/>
  <c r="AK20" i="74"/>
  <c r="AJ20" i="74"/>
  <c r="AI20" i="74"/>
  <c r="AH20" i="74"/>
  <c r="AG20" i="74"/>
  <c r="AF20" i="74"/>
  <c r="AE20" i="74"/>
  <c r="AN19" i="74"/>
  <c r="AM19" i="74"/>
  <c r="AL19" i="74"/>
  <c r="AK19" i="74"/>
  <c r="AJ19" i="74"/>
  <c r="AI19" i="74"/>
  <c r="AH19" i="74"/>
  <c r="AG19" i="74"/>
  <c r="AF19" i="74"/>
  <c r="AE19" i="74"/>
  <c r="AM18" i="74"/>
  <c r="AL18" i="74"/>
  <c r="AK18" i="74"/>
  <c r="AJ18" i="74"/>
  <c r="AI18" i="74"/>
  <c r="AH18" i="74"/>
  <c r="AG18" i="74"/>
  <c r="AF18" i="74"/>
  <c r="AE18" i="74"/>
  <c r="AM17" i="74"/>
  <c r="AL17" i="74"/>
  <c r="AK17" i="74"/>
  <c r="AJ17" i="74"/>
  <c r="AI17" i="74"/>
  <c r="AH17" i="74"/>
  <c r="AG17" i="74"/>
  <c r="AN17" i="74" s="1"/>
  <c r="AF17" i="74"/>
  <c r="AE17" i="74"/>
  <c r="AM16" i="74"/>
  <c r="AL16" i="74"/>
  <c r="AK16" i="74"/>
  <c r="AJ16" i="74"/>
  <c r="AI16" i="74"/>
  <c r="AH16" i="74"/>
  <c r="AG16" i="74"/>
  <c r="AF16" i="74"/>
  <c r="AE16" i="74"/>
  <c r="AM15" i="74"/>
  <c r="AL15" i="74"/>
  <c r="AK15" i="74"/>
  <c r="AJ15" i="74"/>
  <c r="AI15" i="74"/>
  <c r="AH15" i="74"/>
  <c r="AG15" i="74"/>
  <c r="AN15" i="74" s="1"/>
  <c r="AF15" i="74"/>
  <c r="AE15" i="74"/>
  <c r="AM14" i="74"/>
  <c r="AL14" i="74"/>
  <c r="AK14" i="74"/>
  <c r="AJ14" i="74"/>
  <c r="AI14" i="74"/>
  <c r="AH14" i="74"/>
  <c r="AG14" i="74"/>
  <c r="AF14" i="74"/>
  <c r="AE14" i="74"/>
  <c r="AM13" i="74"/>
  <c r="AL13" i="74"/>
  <c r="AK13" i="74"/>
  <c r="AJ13" i="74"/>
  <c r="AI13" i="74"/>
  <c r="AH13" i="74"/>
  <c r="AG13" i="74"/>
  <c r="AN13" i="74" s="1"/>
  <c r="AF13" i="74"/>
  <c r="AE13" i="74"/>
  <c r="AN12" i="74"/>
  <c r="AM12" i="74"/>
  <c r="AL12" i="74"/>
  <c r="AK12" i="74"/>
  <c r="AJ12" i="74"/>
  <c r="AI12" i="74"/>
  <c r="AH12" i="74"/>
  <c r="AG12" i="74"/>
  <c r="AF12" i="74"/>
  <c r="AE12" i="74"/>
  <c r="AN11" i="74"/>
  <c r="AM11" i="74"/>
  <c r="AL11" i="74"/>
  <c r="AK11" i="74"/>
  <c r="AJ11" i="74"/>
  <c r="AI11" i="74"/>
  <c r="AH11" i="74"/>
  <c r="AG11" i="74"/>
  <c r="AF11" i="74"/>
  <c r="AE11" i="74"/>
  <c r="AN10" i="74"/>
  <c r="AM10" i="74"/>
  <c r="AL10" i="74"/>
  <c r="AK10" i="74"/>
  <c r="AJ10" i="74"/>
  <c r="AI10" i="74"/>
  <c r="AH10" i="74"/>
  <c r="AG10" i="74"/>
  <c r="AF10" i="74"/>
  <c r="AE10" i="74"/>
  <c r="AN9" i="74"/>
  <c r="AM9" i="74"/>
  <c r="AL9" i="74"/>
  <c r="AK9" i="74"/>
  <c r="AJ9" i="74"/>
  <c r="AI9" i="74"/>
  <c r="AH9" i="74"/>
  <c r="AG9" i="74"/>
  <c r="AF9" i="74"/>
  <c r="AE9" i="74"/>
  <c r="AN8" i="74"/>
  <c r="AM8" i="74"/>
  <c r="AL8" i="74"/>
  <c r="AK8" i="74"/>
  <c r="AJ8" i="74"/>
  <c r="AI8" i="74"/>
  <c r="AH8" i="74"/>
  <c r="AG8" i="74"/>
  <c r="AF8" i="74"/>
  <c r="AE8" i="74"/>
  <c r="AN7" i="74"/>
  <c r="AM7" i="74"/>
  <c r="AL7" i="74"/>
  <c r="AK7" i="74"/>
  <c r="AJ7" i="74"/>
  <c r="AI7" i="74"/>
  <c r="AH7" i="74"/>
  <c r="AG7" i="74"/>
  <c r="AF7" i="74"/>
  <c r="AE7" i="74"/>
  <c r="B7" i="74"/>
  <c r="AN6" i="74"/>
  <c r="AM6" i="74"/>
  <c r="AL6" i="74"/>
  <c r="AK6" i="74"/>
  <c r="AJ6" i="74"/>
  <c r="AI6" i="74"/>
  <c r="AH6" i="74"/>
  <c r="AG6" i="74"/>
  <c r="AF6" i="74"/>
  <c r="AE6" i="74"/>
  <c r="AM5" i="74"/>
  <c r="AL5" i="74"/>
  <c r="AK5" i="74"/>
  <c r="AJ5" i="74"/>
  <c r="AI5" i="74"/>
  <c r="AH5" i="74"/>
  <c r="AG5" i="74"/>
  <c r="AF5" i="74"/>
  <c r="AE5" i="74"/>
  <c r="AG4" i="74"/>
  <c r="AF4" i="74"/>
  <c r="X2" i="74" a="1"/>
  <c r="D9" i="74" s="1"/>
  <c r="AM55" i="73"/>
  <c r="AL55" i="73"/>
  <c r="AK55" i="73"/>
  <c r="AJ55" i="73"/>
  <c r="AI55" i="73"/>
  <c r="AH55" i="73"/>
  <c r="AG55" i="73"/>
  <c r="AN55" i="73" s="1"/>
  <c r="AF55" i="73"/>
  <c r="AE55" i="73"/>
  <c r="AN54" i="73"/>
  <c r="AM54" i="73"/>
  <c r="AL54" i="73"/>
  <c r="AK54" i="73"/>
  <c r="AJ54" i="73"/>
  <c r="AI54" i="73"/>
  <c r="AH54" i="73"/>
  <c r="AG54" i="73"/>
  <c r="AF54" i="73"/>
  <c r="AE54" i="73"/>
  <c r="AN53" i="73"/>
  <c r="AM53" i="73"/>
  <c r="AL53" i="73"/>
  <c r="AK53" i="73"/>
  <c r="AJ53" i="73"/>
  <c r="AI53" i="73"/>
  <c r="AH53" i="73"/>
  <c r="AG53" i="73"/>
  <c r="AF53" i="73"/>
  <c r="AE53" i="73"/>
  <c r="AM52" i="73"/>
  <c r="AL52" i="73"/>
  <c r="AK52" i="73"/>
  <c r="AJ52" i="73"/>
  <c r="AI52" i="73"/>
  <c r="AH52" i="73"/>
  <c r="AG52" i="73"/>
  <c r="AF52" i="73"/>
  <c r="AE52" i="73"/>
  <c r="AM51" i="73"/>
  <c r="AL51" i="73"/>
  <c r="AK51" i="73"/>
  <c r="AJ51" i="73"/>
  <c r="AI51" i="73"/>
  <c r="AH51" i="73"/>
  <c r="AG51" i="73"/>
  <c r="AN51" i="73" s="1"/>
  <c r="AF51" i="73"/>
  <c r="AE51" i="73"/>
  <c r="AN50" i="73"/>
  <c r="AM50" i="73"/>
  <c r="AL50" i="73"/>
  <c r="AK50" i="73"/>
  <c r="AJ50" i="73"/>
  <c r="AI50" i="73"/>
  <c r="AH50" i="73"/>
  <c r="AG50" i="73"/>
  <c r="AF50" i="73"/>
  <c r="AE50" i="73"/>
  <c r="AN49" i="73"/>
  <c r="AM49" i="73"/>
  <c r="AL49" i="73"/>
  <c r="AK49" i="73"/>
  <c r="AJ49" i="73"/>
  <c r="AI49" i="73"/>
  <c r="AH49" i="73"/>
  <c r="AG49" i="73"/>
  <c r="AF49" i="73"/>
  <c r="AE49" i="73"/>
  <c r="AN48" i="73"/>
  <c r="AM48" i="73"/>
  <c r="AL48" i="73"/>
  <c r="AK48" i="73"/>
  <c r="AJ48" i="73"/>
  <c r="AI48" i="73"/>
  <c r="AH48" i="73"/>
  <c r="AG48" i="73"/>
  <c r="AF48" i="73"/>
  <c r="AE48" i="73"/>
  <c r="AN47" i="73"/>
  <c r="AM47" i="73"/>
  <c r="AL47" i="73"/>
  <c r="AK47" i="73"/>
  <c r="AJ47" i="73"/>
  <c r="AI47" i="73"/>
  <c r="AH47" i="73"/>
  <c r="AG47" i="73"/>
  <c r="AF47" i="73"/>
  <c r="AE47" i="73"/>
  <c r="AM46" i="73"/>
  <c r="AL46" i="73"/>
  <c r="AK46" i="73"/>
  <c r="AJ46" i="73"/>
  <c r="AI46" i="73"/>
  <c r="AH46" i="73"/>
  <c r="AG46" i="73"/>
  <c r="AF46" i="73"/>
  <c r="AE46" i="73"/>
  <c r="AM45" i="73"/>
  <c r="AL45" i="73"/>
  <c r="AK45" i="73"/>
  <c r="AJ45" i="73"/>
  <c r="AI45" i="73"/>
  <c r="AH45" i="73"/>
  <c r="AG45" i="73"/>
  <c r="AN45" i="73" s="1"/>
  <c r="AF45" i="73"/>
  <c r="AE45" i="73"/>
  <c r="AN44" i="73"/>
  <c r="AM44" i="73"/>
  <c r="AL44" i="73"/>
  <c r="AK44" i="73"/>
  <c r="AJ44" i="73"/>
  <c r="AI44" i="73"/>
  <c r="AH44" i="73"/>
  <c r="AG44" i="73"/>
  <c r="AF44" i="73"/>
  <c r="AE44" i="73"/>
  <c r="AN43" i="73"/>
  <c r="AM43" i="73"/>
  <c r="AL43" i="73"/>
  <c r="AK43" i="73"/>
  <c r="AJ43" i="73"/>
  <c r="AI43" i="73"/>
  <c r="AH43" i="73"/>
  <c r="AG43" i="73"/>
  <c r="AF43" i="73"/>
  <c r="AE43" i="73"/>
  <c r="AN42" i="73"/>
  <c r="AM42" i="73"/>
  <c r="AL42" i="73"/>
  <c r="AK42" i="73"/>
  <c r="AJ42" i="73"/>
  <c r="AI42" i="73"/>
  <c r="AH42" i="73"/>
  <c r="AG42" i="73"/>
  <c r="AF42" i="73"/>
  <c r="AE42" i="73"/>
  <c r="AN41" i="73"/>
  <c r="AM41" i="73"/>
  <c r="AL41" i="73"/>
  <c r="AK41" i="73"/>
  <c r="AJ41" i="73"/>
  <c r="AI41" i="73"/>
  <c r="AH41" i="73"/>
  <c r="AG41" i="73"/>
  <c r="AF41" i="73"/>
  <c r="AE41" i="73"/>
  <c r="AM40" i="73"/>
  <c r="AL40" i="73"/>
  <c r="AK40" i="73"/>
  <c r="AJ40" i="73"/>
  <c r="AI40" i="73"/>
  <c r="AH40" i="73"/>
  <c r="AG40" i="73"/>
  <c r="AF40" i="73"/>
  <c r="AE40" i="73"/>
  <c r="AM39" i="73"/>
  <c r="AL39" i="73"/>
  <c r="AK39" i="73"/>
  <c r="AJ39" i="73"/>
  <c r="AI39" i="73"/>
  <c r="AH39" i="73"/>
  <c r="AG39" i="73"/>
  <c r="AN39" i="73" s="1"/>
  <c r="AF39" i="73"/>
  <c r="AE39" i="73"/>
  <c r="AN38" i="73"/>
  <c r="AM38" i="73"/>
  <c r="AL38" i="73"/>
  <c r="AK38" i="73"/>
  <c r="AJ38" i="73"/>
  <c r="AI38" i="73"/>
  <c r="AH38" i="73"/>
  <c r="AG38" i="73"/>
  <c r="AF38" i="73"/>
  <c r="AE38" i="73"/>
  <c r="AN37" i="73"/>
  <c r="AM37" i="73"/>
  <c r="AL37" i="73"/>
  <c r="AK37" i="73"/>
  <c r="AJ37" i="73"/>
  <c r="AI37" i="73"/>
  <c r="AH37" i="73"/>
  <c r="AG37" i="73"/>
  <c r="AF37" i="73"/>
  <c r="AE37" i="73"/>
  <c r="AN36" i="73"/>
  <c r="AM36" i="73"/>
  <c r="AL36" i="73"/>
  <c r="AK36" i="73"/>
  <c r="AJ36" i="73"/>
  <c r="AI36" i="73"/>
  <c r="AH36" i="73"/>
  <c r="AG36" i="73"/>
  <c r="AF36" i="73"/>
  <c r="AE36" i="73"/>
  <c r="AN35" i="73"/>
  <c r="AM35" i="73"/>
  <c r="AL35" i="73"/>
  <c r="AK35" i="73"/>
  <c r="AJ35" i="73"/>
  <c r="AI35" i="73"/>
  <c r="AH35" i="73"/>
  <c r="AG35" i="73"/>
  <c r="AF35" i="73"/>
  <c r="AE35" i="73"/>
  <c r="AM34" i="73"/>
  <c r="AL34" i="73"/>
  <c r="AK34" i="73"/>
  <c r="AJ34" i="73"/>
  <c r="AI34" i="73"/>
  <c r="AH34" i="73"/>
  <c r="AG34" i="73"/>
  <c r="AF34" i="73"/>
  <c r="AE34" i="73"/>
  <c r="AM33" i="73"/>
  <c r="AL33" i="73"/>
  <c r="AK33" i="73"/>
  <c r="AJ33" i="73"/>
  <c r="AI33" i="73"/>
  <c r="AH33" i="73"/>
  <c r="AG33" i="73"/>
  <c r="AN33" i="73" s="1"/>
  <c r="AF33" i="73"/>
  <c r="AE33" i="73"/>
  <c r="AN32" i="73"/>
  <c r="AM32" i="73"/>
  <c r="AL32" i="73"/>
  <c r="AK32" i="73"/>
  <c r="AJ32" i="73"/>
  <c r="AI32" i="73"/>
  <c r="AH32" i="73"/>
  <c r="AG32" i="73"/>
  <c r="AF32" i="73"/>
  <c r="AE32" i="73"/>
  <c r="AN31" i="73"/>
  <c r="AM31" i="73"/>
  <c r="AL31" i="73"/>
  <c r="AK31" i="73"/>
  <c r="AJ31" i="73"/>
  <c r="AI31" i="73"/>
  <c r="AH31" i="73"/>
  <c r="AG31" i="73"/>
  <c r="AF31" i="73"/>
  <c r="AE31" i="73"/>
  <c r="AN30" i="73"/>
  <c r="AM30" i="73"/>
  <c r="AL30" i="73"/>
  <c r="AK30" i="73"/>
  <c r="AJ30" i="73"/>
  <c r="AI30" i="73"/>
  <c r="AH30" i="73"/>
  <c r="AG30" i="73"/>
  <c r="AF30" i="73"/>
  <c r="AE30" i="73"/>
  <c r="AN29" i="73"/>
  <c r="AM29" i="73"/>
  <c r="AL29" i="73"/>
  <c r="AK29" i="73"/>
  <c r="AJ29" i="73"/>
  <c r="AI29" i="73"/>
  <c r="AH29" i="73"/>
  <c r="AG29" i="73"/>
  <c r="AF29" i="73"/>
  <c r="AE29" i="73"/>
  <c r="AM28" i="73"/>
  <c r="AL28" i="73"/>
  <c r="AK28" i="73"/>
  <c r="AJ28" i="73"/>
  <c r="AI28" i="73"/>
  <c r="AH28" i="73"/>
  <c r="AG28" i="73"/>
  <c r="AF28" i="73"/>
  <c r="AE28" i="73"/>
  <c r="AM27" i="73"/>
  <c r="AL27" i="73"/>
  <c r="AK27" i="73"/>
  <c r="AJ27" i="73"/>
  <c r="AI27" i="73"/>
  <c r="AH27" i="73"/>
  <c r="AG27" i="73"/>
  <c r="AN27" i="73" s="1"/>
  <c r="AF27" i="73"/>
  <c r="AE27" i="73"/>
  <c r="AN26" i="73"/>
  <c r="AM26" i="73"/>
  <c r="AL26" i="73"/>
  <c r="AK26" i="73"/>
  <c r="AJ26" i="73"/>
  <c r="AI26" i="73"/>
  <c r="AH26" i="73"/>
  <c r="AG26" i="73"/>
  <c r="AF26" i="73"/>
  <c r="AE26" i="73"/>
  <c r="AN25" i="73"/>
  <c r="AM25" i="73"/>
  <c r="AL25" i="73"/>
  <c r="AK25" i="73"/>
  <c r="AJ25" i="73"/>
  <c r="AI25" i="73"/>
  <c r="AH25" i="73"/>
  <c r="AG25" i="73"/>
  <c r="AF25" i="73"/>
  <c r="AE25" i="73"/>
  <c r="AN24" i="73"/>
  <c r="AM24" i="73"/>
  <c r="AL24" i="73"/>
  <c r="AK24" i="73"/>
  <c r="AJ24" i="73"/>
  <c r="AI24" i="73"/>
  <c r="AH24" i="73"/>
  <c r="AG24" i="73"/>
  <c r="AF24" i="73"/>
  <c r="AE24" i="73"/>
  <c r="AN23" i="73"/>
  <c r="AM23" i="73"/>
  <c r="AL23" i="73"/>
  <c r="AK23" i="73"/>
  <c r="AJ23" i="73"/>
  <c r="AI23" i="73"/>
  <c r="AH23" i="73"/>
  <c r="AG23" i="73"/>
  <c r="AF23" i="73"/>
  <c r="AE23" i="73"/>
  <c r="AM22" i="73"/>
  <c r="AL22" i="73"/>
  <c r="AK22" i="73"/>
  <c r="AJ22" i="73"/>
  <c r="AI22" i="73"/>
  <c r="AH22" i="73"/>
  <c r="AG22" i="73"/>
  <c r="AF22" i="73"/>
  <c r="AE22" i="73"/>
  <c r="AM21" i="73"/>
  <c r="AL21" i="73"/>
  <c r="AK21" i="73"/>
  <c r="AJ21" i="73"/>
  <c r="AI21" i="73"/>
  <c r="AH21" i="73"/>
  <c r="AG21" i="73"/>
  <c r="AN21" i="73" s="1"/>
  <c r="AF21" i="73"/>
  <c r="AE21" i="73"/>
  <c r="AN20" i="73"/>
  <c r="AM20" i="73"/>
  <c r="AL20" i="73"/>
  <c r="AK20" i="73"/>
  <c r="AJ20" i="73"/>
  <c r="AI20" i="73"/>
  <c r="AH20" i="73"/>
  <c r="AG20" i="73"/>
  <c r="AF20" i="73"/>
  <c r="AE20" i="73"/>
  <c r="AN19" i="73"/>
  <c r="AM19" i="73"/>
  <c r="AL19" i="73"/>
  <c r="AK19" i="73"/>
  <c r="AJ19" i="73"/>
  <c r="AI19" i="73"/>
  <c r="AH19" i="73"/>
  <c r="AG19" i="73"/>
  <c r="AF19" i="73"/>
  <c r="AE19" i="73"/>
  <c r="AM18" i="73"/>
  <c r="AL18" i="73"/>
  <c r="AK18" i="73"/>
  <c r="AJ18" i="73"/>
  <c r="AI18" i="73"/>
  <c r="AH18" i="73"/>
  <c r="AG18" i="73"/>
  <c r="AF18" i="73"/>
  <c r="AE18" i="73"/>
  <c r="AM17" i="73"/>
  <c r="AL17" i="73"/>
  <c r="AK17" i="73"/>
  <c r="AJ17" i="73"/>
  <c r="AI17" i="73"/>
  <c r="AH17" i="73"/>
  <c r="AG17" i="73"/>
  <c r="AN17" i="73" s="1"/>
  <c r="AF17" i="73"/>
  <c r="AE17" i="73"/>
  <c r="AM16" i="73"/>
  <c r="AL16" i="73"/>
  <c r="AK16" i="73"/>
  <c r="AJ16" i="73"/>
  <c r="AI16" i="73"/>
  <c r="AH16" i="73"/>
  <c r="AG16" i="73"/>
  <c r="AF16" i="73"/>
  <c r="AE16" i="73"/>
  <c r="AM15" i="73"/>
  <c r="AL15" i="73"/>
  <c r="AK15" i="73"/>
  <c r="AJ15" i="73"/>
  <c r="AI15" i="73"/>
  <c r="AH15" i="73"/>
  <c r="AG15" i="73"/>
  <c r="AN15" i="73" s="1"/>
  <c r="AF15" i="73"/>
  <c r="AE15" i="73"/>
  <c r="AM14" i="73"/>
  <c r="AL14" i="73"/>
  <c r="AK14" i="73"/>
  <c r="AJ14" i="73"/>
  <c r="AI14" i="73"/>
  <c r="AH14" i="73"/>
  <c r="AG14" i="73"/>
  <c r="AF14" i="73"/>
  <c r="AE14" i="73"/>
  <c r="AM13" i="73"/>
  <c r="AL13" i="73"/>
  <c r="AK13" i="73"/>
  <c r="AJ13" i="73"/>
  <c r="AI13" i="73"/>
  <c r="AH13" i="73"/>
  <c r="AG13" i="73"/>
  <c r="AN13" i="73" s="1"/>
  <c r="AF13" i="73"/>
  <c r="AE13" i="73"/>
  <c r="AN12" i="73"/>
  <c r="AM12" i="73"/>
  <c r="AL12" i="73"/>
  <c r="AK12" i="73"/>
  <c r="AJ12" i="73"/>
  <c r="AI12" i="73"/>
  <c r="AH12" i="73"/>
  <c r="AG12" i="73"/>
  <c r="AF12" i="73"/>
  <c r="AE12" i="73"/>
  <c r="AN11" i="73"/>
  <c r="AM11" i="73"/>
  <c r="AL11" i="73"/>
  <c r="AK11" i="73"/>
  <c r="AJ11" i="73"/>
  <c r="AI11" i="73"/>
  <c r="AH11" i="73"/>
  <c r="AG11" i="73"/>
  <c r="AF11" i="73"/>
  <c r="AE11" i="73"/>
  <c r="AN10" i="73"/>
  <c r="AM10" i="73"/>
  <c r="AL10" i="73"/>
  <c r="AK10" i="73"/>
  <c r="AJ10" i="73"/>
  <c r="AI10" i="73"/>
  <c r="AH10" i="73"/>
  <c r="AG10" i="73"/>
  <c r="AF10" i="73"/>
  <c r="AE10" i="73"/>
  <c r="AN9" i="73"/>
  <c r="AM9" i="73"/>
  <c r="AL9" i="73"/>
  <c r="AK9" i="73"/>
  <c r="AJ9" i="73"/>
  <c r="AI9" i="73"/>
  <c r="AH9" i="73"/>
  <c r="AG9" i="73"/>
  <c r="AF9" i="73"/>
  <c r="AE9" i="73"/>
  <c r="AN8" i="73"/>
  <c r="AM8" i="73"/>
  <c r="AL8" i="73"/>
  <c r="AK8" i="73"/>
  <c r="AJ8" i="73"/>
  <c r="AI8" i="73"/>
  <c r="AH8" i="73"/>
  <c r="AG8" i="73"/>
  <c r="AF8" i="73"/>
  <c r="AE8" i="73"/>
  <c r="AN7" i="73"/>
  <c r="AM7" i="73"/>
  <c r="AL7" i="73"/>
  <c r="AK7" i="73"/>
  <c r="AJ7" i="73"/>
  <c r="AI7" i="73"/>
  <c r="AH7" i="73"/>
  <c r="AG7" i="73"/>
  <c r="AF7" i="73"/>
  <c r="AE7" i="73"/>
  <c r="B7" i="73"/>
  <c r="AN6" i="73"/>
  <c r="AM6" i="73"/>
  <c r="AL6" i="73"/>
  <c r="AK6" i="73"/>
  <c r="AJ6" i="73"/>
  <c r="AI6" i="73"/>
  <c r="AH6" i="73"/>
  <c r="AG6" i="73"/>
  <c r="AF6" i="73"/>
  <c r="AE6" i="73"/>
  <c r="AM5" i="73"/>
  <c r="AL5" i="73"/>
  <c r="AK5" i="73"/>
  <c r="AJ5" i="73"/>
  <c r="AI5" i="73"/>
  <c r="AH5" i="73"/>
  <c r="AG5" i="73"/>
  <c r="AF5" i="73"/>
  <c r="AE5" i="73"/>
  <c r="AM4" i="73"/>
  <c r="AL4" i="73"/>
  <c r="AK4" i="73"/>
  <c r="AJ4" i="73"/>
  <c r="AI4" i="73"/>
  <c r="AH4" i="73"/>
  <c r="AG4" i="73"/>
  <c r="AN4" i="73" s="1"/>
  <c r="AF4" i="73"/>
  <c r="AE4" i="73"/>
  <c r="AG3" i="73"/>
  <c r="AF3" i="73"/>
  <c r="X2" i="73" a="1"/>
  <c r="D9" i="73" s="1"/>
  <c r="AM55" i="72"/>
  <c r="AL55" i="72"/>
  <c r="AK55" i="72"/>
  <c r="AJ55" i="72"/>
  <c r="AI55" i="72"/>
  <c r="AH55" i="72"/>
  <c r="AG55" i="72"/>
  <c r="AN55" i="72" s="1"/>
  <c r="AF55" i="72"/>
  <c r="AE55" i="72"/>
  <c r="AM54" i="72"/>
  <c r="AL54" i="72"/>
  <c r="AK54" i="72"/>
  <c r="AJ54" i="72"/>
  <c r="AI54" i="72"/>
  <c r="AH54" i="72"/>
  <c r="AG54" i="72"/>
  <c r="AN54" i="72" s="1"/>
  <c r="AF54" i="72"/>
  <c r="AE54" i="72"/>
  <c r="AN53" i="72"/>
  <c r="AM53" i="72"/>
  <c r="AL53" i="72"/>
  <c r="AK53" i="72"/>
  <c r="AJ53" i="72"/>
  <c r="AI53" i="72"/>
  <c r="AH53" i="72"/>
  <c r="AG53" i="72"/>
  <c r="AF53" i="72"/>
  <c r="AE53" i="72"/>
  <c r="AM52" i="72"/>
  <c r="AL52" i="72"/>
  <c r="AK52" i="72"/>
  <c r="AJ52" i="72"/>
  <c r="AI52" i="72"/>
  <c r="AH52" i="72"/>
  <c r="AG52" i="72"/>
  <c r="AF52" i="72"/>
  <c r="AE52" i="72"/>
  <c r="AM51" i="72"/>
  <c r="AL51" i="72"/>
  <c r="AK51" i="72"/>
  <c r="AJ51" i="72"/>
  <c r="AI51" i="72"/>
  <c r="AH51" i="72"/>
  <c r="AG51" i="72"/>
  <c r="AN51" i="72" s="1"/>
  <c r="AF51" i="72"/>
  <c r="AE51" i="72"/>
  <c r="AN50" i="72"/>
  <c r="AM50" i="72"/>
  <c r="AL50" i="72"/>
  <c r="AK50" i="72"/>
  <c r="AJ50" i="72"/>
  <c r="AI50" i="72"/>
  <c r="AH50" i="72"/>
  <c r="AG50" i="72"/>
  <c r="AF50" i="72"/>
  <c r="AE50" i="72"/>
  <c r="AN49" i="72"/>
  <c r="AM49" i="72"/>
  <c r="AL49" i="72"/>
  <c r="AK49" i="72"/>
  <c r="AJ49" i="72"/>
  <c r="AI49" i="72"/>
  <c r="AH49" i="72"/>
  <c r="AG49" i="72"/>
  <c r="AF49" i="72"/>
  <c r="AE49" i="72"/>
  <c r="AN48" i="72"/>
  <c r="AM48" i="72"/>
  <c r="AL48" i="72"/>
  <c r="AK48" i="72"/>
  <c r="AJ48" i="72"/>
  <c r="AI48" i="72"/>
  <c r="AH48" i="72"/>
  <c r="AG48" i="72"/>
  <c r="AF48" i="72"/>
  <c r="AE48" i="72"/>
  <c r="AN47" i="72"/>
  <c r="AM47" i="72"/>
  <c r="AL47" i="72"/>
  <c r="AK47" i="72"/>
  <c r="AJ47" i="72"/>
  <c r="AI47" i="72"/>
  <c r="AH47" i="72"/>
  <c r="AG47" i="72"/>
  <c r="AF47" i="72"/>
  <c r="AE47" i="72"/>
  <c r="AM46" i="72"/>
  <c r="AL46" i="72"/>
  <c r="AK46" i="72"/>
  <c r="AJ46" i="72"/>
  <c r="AI46" i="72"/>
  <c r="AH46" i="72"/>
  <c r="AG46" i="72"/>
  <c r="AF46" i="72"/>
  <c r="AE46" i="72"/>
  <c r="AM45" i="72"/>
  <c r="AL45" i="72"/>
  <c r="AK45" i="72"/>
  <c r="AJ45" i="72"/>
  <c r="AI45" i="72"/>
  <c r="AH45" i="72"/>
  <c r="AG45" i="72"/>
  <c r="AN45" i="72" s="1"/>
  <c r="AF45" i="72"/>
  <c r="AE45" i="72"/>
  <c r="AN44" i="72"/>
  <c r="AM44" i="72"/>
  <c r="AL44" i="72"/>
  <c r="AK44" i="72"/>
  <c r="AJ44" i="72"/>
  <c r="AI44" i="72"/>
  <c r="AH44" i="72"/>
  <c r="AG44" i="72"/>
  <c r="AF44" i="72"/>
  <c r="AE44" i="72"/>
  <c r="AN43" i="72"/>
  <c r="AM43" i="72"/>
  <c r="AL43" i="72"/>
  <c r="AK43" i="72"/>
  <c r="AJ43" i="72"/>
  <c r="AI43" i="72"/>
  <c r="AH43" i="72"/>
  <c r="AG43" i="72"/>
  <c r="AF43" i="72"/>
  <c r="AE43" i="72"/>
  <c r="AN42" i="72"/>
  <c r="AM42" i="72"/>
  <c r="AL42" i="72"/>
  <c r="AK42" i="72"/>
  <c r="AJ42" i="72"/>
  <c r="AI42" i="72"/>
  <c r="AH42" i="72"/>
  <c r="AG42" i="72"/>
  <c r="AF42" i="72"/>
  <c r="AE42" i="72"/>
  <c r="AN41" i="72"/>
  <c r="AM41" i="72"/>
  <c r="AL41" i="72"/>
  <c r="AK41" i="72"/>
  <c r="AJ41" i="72"/>
  <c r="AI41" i="72"/>
  <c r="AH41" i="72"/>
  <c r="AG41" i="72"/>
  <c r="AF41" i="72"/>
  <c r="AE41" i="72"/>
  <c r="AM40" i="72"/>
  <c r="AL40" i="72"/>
  <c r="AK40" i="72"/>
  <c r="AJ40" i="72"/>
  <c r="AI40" i="72"/>
  <c r="AH40" i="72"/>
  <c r="AG40" i="72"/>
  <c r="AF40" i="72"/>
  <c r="AE40" i="72"/>
  <c r="AM39" i="72"/>
  <c r="AL39" i="72"/>
  <c r="AK39" i="72"/>
  <c r="AJ39" i="72"/>
  <c r="AI39" i="72"/>
  <c r="AH39" i="72"/>
  <c r="AG39" i="72"/>
  <c r="AN39" i="72" s="1"/>
  <c r="AF39" i="72"/>
  <c r="AE39" i="72"/>
  <c r="AN38" i="72"/>
  <c r="AM38" i="72"/>
  <c r="AL38" i="72"/>
  <c r="AK38" i="72"/>
  <c r="AJ38" i="72"/>
  <c r="AI38" i="72"/>
  <c r="AH38" i="72"/>
  <c r="AG38" i="72"/>
  <c r="AF38" i="72"/>
  <c r="AE38" i="72"/>
  <c r="AN37" i="72"/>
  <c r="AM37" i="72"/>
  <c r="AL37" i="72"/>
  <c r="AK37" i="72"/>
  <c r="AJ37" i="72"/>
  <c r="AI37" i="72"/>
  <c r="AH37" i="72"/>
  <c r="AG37" i="72"/>
  <c r="AF37" i="72"/>
  <c r="AE37" i="72"/>
  <c r="AN36" i="72"/>
  <c r="AM36" i="72"/>
  <c r="AL36" i="72"/>
  <c r="AK36" i="72"/>
  <c r="AJ36" i="72"/>
  <c r="AI36" i="72"/>
  <c r="AH36" i="72"/>
  <c r="AG36" i="72"/>
  <c r="AF36" i="72"/>
  <c r="AE36" i="72"/>
  <c r="AN35" i="72"/>
  <c r="AM35" i="72"/>
  <c r="AL35" i="72"/>
  <c r="AK35" i="72"/>
  <c r="AJ35" i="72"/>
  <c r="AI35" i="72"/>
  <c r="AH35" i="72"/>
  <c r="AG35" i="72"/>
  <c r="AF35" i="72"/>
  <c r="AE35" i="72"/>
  <c r="AM34" i="72"/>
  <c r="AL34" i="72"/>
  <c r="AK34" i="72"/>
  <c r="AJ34" i="72"/>
  <c r="AI34" i="72"/>
  <c r="AH34" i="72"/>
  <c r="AG34" i="72"/>
  <c r="AF34" i="72"/>
  <c r="AE34" i="72"/>
  <c r="AM33" i="72"/>
  <c r="AL33" i="72"/>
  <c r="AK33" i="72"/>
  <c r="AJ33" i="72"/>
  <c r="AI33" i="72"/>
  <c r="AH33" i="72"/>
  <c r="AG33" i="72"/>
  <c r="AN33" i="72" s="1"/>
  <c r="AF33" i="72"/>
  <c r="AE33" i="72"/>
  <c r="AN32" i="72"/>
  <c r="AM32" i="72"/>
  <c r="AL32" i="72"/>
  <c r="AK32" i="72"/>
  <c r="AJ32" i="72"/>
  <c r="AI32" i="72"/>
  <c r="AH32" i="72"/>
  <c r="AG32" i="72"/>
  <c r="AF32" i="72"/>
  <c r="AE32" i="72"/>
  <c r="AN31" i="72"/>
  <c r="AM31" i="72"/>
  <c r="AL31" i="72"/>
  <c r="AK31" i="72"/>
  <c r="AJ31" i="72"/>
  <c r="AI31" i="72"/>
  <c r="AH31" i="72"/>
  <c r="AG31" i="72"/>
  <c r="AF31" i="72"/>
  <c r="AE31" i="72"/>
  <c r="AN30" i="72"/>
  <c r="AM30" i="72"/>
  <c r="AL30" i="72"/>
  <c r="AK30" i="72"/>
  <c r="AJ30" i="72"/>
  <c r="AI30" i="72"/>
  <c r="AH30" i="72"/>
  <c r="AG30" i="72"/>
  <c r="AF30" i="72"/>
  <c r="AE30" i="72"/>
  <c r="AN29" i="72"/>
  <c r="AM29" i="72"/>
  <c r="AL29" i="72"/>
  <c r="AK29" i="72"/>
  <c r="AJ29" i="72"/>
  <c r="AI29" i="72"/>
  <c r="AH29" i="72"/>
  <c r="AG29" i="72"/>
  <c r="AF29" i="72"/>
  <c r="AE29" i="72"/>
  <c r="AM28" i="72"/>
  <c r="AL28" i="72"/>
  <c r="AK28" i="72"/>
  <c r="AJ28" i="72"/>
  <c r="AI28" i="72"/>
  <c r="AH28" i="72"/>
  <c r="AG28" i="72"/>
  <c r="AF28" i="72"/>
  <c r="AE28" i="72"/>
  <c r="AM27" i="72"/>
  <c r="AL27" i="72"/>
  <c r="AK27" i="72"/>
  <c r="AJ27" i="72"/>
  <c r="AI27" i="72"/>
  <c r="AH27" i="72"/>
  <c r="AG27" i="72"/>
  <c r="AN27" i="72" s="1"/>
  <c r="AF27" i="72"/>
  <c r="AE27" i="72"/>
  <c r="AN26" i="72"/>
  <c r="AM26" i="72"/>
  <c r="AL26" i="72"/>
  <c r="AK26" i="72"/>
  <c r="AJ26" i="72"/>
  <c r="AI26" i="72"/>
  <c r="AH26" i="72"/>
  <c r="AG26" i="72"/>
  <c r="AF26" i="72"/>
  <c r="AE26" i="72"/>
  <c r="AN25" i="72"/>
  <c r="AM25" i="72"/>
  <c r="AL25" i="72"/>
  <c r="AK25" i="72"/>
  <c r="AJ25" i="72"/>
  <c r="AI25" i="72"/>
  <c r="AH25" i="72"/>
  <c r="AG25" i="72"/>
  <c r="AF25" i="72"/>
  <c r="AE25" i="72"/>
  <c r="AN24" i="72"/>
  <c r="AM24" i="72"/>
  <c r="AL24" i="72"/>
  <c r="AK24" i="72"/>
  <c r="AJ24" i="72"/>
  <c r="AI24" i="72"/>
  <c r="AH24" i="72"/>
  <c r="AG24" i="72"/>
  <c r="AF24" i="72"/>
  <c r="AE24" i="72"/>
  <c r="AN23" i="72"/>
  <c r="AM23" i="72"/>
  <c r="AL23" i="72"/>
  <c r="AK23" i="72"/>
  <c r="AJ23" i="72"/>
  <c r="AI23" i="72"/>
  <c r="AH23" i="72"/>
  <c r="AG23" i="72"/>
  <c r="AF23" i="72"/>
  <c r="AE23" i="72"/>
  <c r="AM22" i="72"/>
  <c r="AL22" i="72"/>
  <c r="AK22" i="72"/>
  <c r="AJ22" i="72"/>
  <c r="AI22" i="72"/>
  <c r="AH22" i="72"/>
  <c r="AG22" i="72"/>
  <c r="AF22" i="72"/>
  <c r="AE22" i="72"/>
  <c r="AM21" i="72"/>
  <c r="AL21" i="72"/>
  <c r="AK21" i="72"/>
  <c r="AJ21" i="72"/>
  <c r="AI21" i="72"/>
  <c r="AH21" i="72"/>
  <c r="AG21" i="72"/>
  <c r="AN21" i="72" s="1"/>
  <c r="AF21" i="72"/>
  <c r="AE21" i="72"/>
  <c r="AN20" i="72"/>
  <c r="AM20" i="72"/>
  <c r="AL20" i="72"/>
  <c r="AK20" i="72"/>
  <c r="AJ20" i="72"/>
  <c r="AI20" i="72"/>
  <c r="AH20" i="72"/>
  <c r="AG20" i="72"/>
  <c r="AF20" i="72"/>
  <c r="AE20" i="72"/>
  <c r="AN19" i="72"/>
  <c r="AM19" i="72"/>
  <c r="AL19" i="72"/>
  <c r="AK19" i="72"/>
  <c r="AJ19" i="72"/>
  <c r="AI19" i="72"/>
  <c r="AH19" i="72"/>
  <c r="AG19" i="72"/>
  <c r="AF19" i="72"/>
  <c r="AE19" i="72"/>
  <c r="AM18" i="72"/>
  <c r="AL18" i="72"/>
  <c r="AK18" i="72"/>
  <c r="AJ18" i="72"/>
  <c r="AI18" i="72"/>
  <c r="AH18" i="72"/>
  <c r="AG18" i="72"/>
  <c r="AF18" i="72"/>
  <c r="AE18" i="72"/>
  <c r="AM17" i="72"/>
  <c r="AL17" i="72"/>
  <c r="AK17" i="72"/>
  <c r="AJ17" i="72"/>
  <c r="AI17" i="72"/>
  <c r="AH17" i="72"/>
  <c r="AG17" i="72"/>
  <c r="AN17" i="72" s="1"/>
  <c r="AF17" i="72"/>
  <c r="AE17" i="72"/>
  <c r="AM16" i="72"/>
  <c r="AL16" i="72"/>
  <c r="AK16" i="72"/>
  <c r="AJ16" i="72"/>
  <c r="AI16" i="72"/>
  <c r="AH16" i="72"/>
  <c r="AG16" i="72"/>
  <c r="AF16" i="72"/>
  <c r="AE16" i="72"/>
  <c r="AM15" i="72"/>
  <c r="AL15" i="72"/>
  <c r="AK15" i="72"/>
  <c r="AJ15" i="72"/>
  <c r="AI15" i="72"/>
  <c r="AH15" i="72"/>
  <c r="AG15" i="72"/>
  <c r="AN15" i="72" s="1"/>
  <c r="AF15" i="72"/>
  <c r="AE15" i="72"/>
  <c r="AM14" i="72"/>
  <c r="AL14" i="72"/>
  <c r="AK14" i="72"/>
  <c r="AJ14" i="72"/>
  <c r="AI14" i="72"/>
  <c r="AH14" i="72"/>
  <c r="AG14" i="72"/>
  <c r="AF14" i="72"/>
  <c r="AE14" i="72"/>
  <c r="AM13" i="72"/>
  <c r="AL13" i="72"/>
  <c r="AK13" i="72"/>
  <c r="AJ13" i="72"/>
  <c r="AI13" i="72"/>
  <c r="AH13" i="72"/>
  <c r="AG13" i="72"/>
  <c r="AN13" i="72" s="1"/>
  <c r="AF13" i="72"/>
  <c r="AE13" i="72"/>
  <c r="AN12" i="72"/>
  <c r="AM12" i="72"/>
  <c r="AL12" i="72"/>
  <c r="AK12" i="72"/>
  <c r="AJ12" i="72"/>
  <c r="AI12" i="72"/>
  <c r="AH12" i="72"/>
  <c r="AG12" i="72"/>
  <c r="AF12" i="72"/>
  <c r="AE12" i="72"/>
  <c r="AN11" i="72"/>
  <c r="AM11" i="72"/>
  <c r="AL11" i="72"/>
  <c r="AK11" i="72"/>
  <c r="AJ11" i="72"/>
  <c r="AI11" i="72"/>
  <c r="AH11" i="72"/>
  <c r="AG11" i="72"/>
  <c r="AF11" i="72"/>
  <c r="AE11" i="72"/>
  <c r="AN10" i="72"/>
  <c r="AM10" i="72"/>
  <c r="AL10" i="72"/>
  <c r="AK10" i="72"/>
  <c r="AJ10" i="72"/>
  <c r="AI10" i="72"/>
  <c r="AH10" i="72"/>
  <c r="AG10" i="72"/>
  <c r="AF10" i="72"/>
  <c r="AE10" i="72"/>
  <c r="AN9" i="72"/>
  <c r="AM9" i="72"/>
  <c r="AL9" i="72"/>
  <c r="AK9" i="72"/>
  <c r="AJ9" i="72"/>
  <c r="AI9" i="72"/>
  <c r="AH9" i="72"/>
  <c r="AG9" i="72"/>
  <c r="AF9" i="72"/>
  <c r="AE9" i="72"/>
  <c r="AN8" i="72"/>
  <c r="AM8" i="72"/>
  <c r="AL8" i="72"/>
  <c r="AK8" i="72"/>
  <c r="AJ8" i="72"/>
  <c r="AI8" i="72"/>
  <c r="AH8" i="72"/>
  <c r="AG8" i="72"/>
  <c r="AF8" i="72"/>
  <c r="AE8" i="72"/>
  <c r="AN7" i="72"/>
  <c r="AM7" i="72"/>
  <c r="AL7" i="72"/>
  <c r="AK7" i="72"/>
  <c r="AJ7" i="72"/>
  <c r="AI7" i="72"/>
  <c r="AH7" i="72"/>
  <c r="AG7" i="72"/>
  <c r="AF7" i="72"/>
  <c r="AE7" i="72"/>
  <c r="B7" i="72"/>
  <c r="AN6" i="72"/>
  <c r="AM6" i="72"/>
  <c r="AL6" i="72"/>
  <c r="AK6" i="72"/>
  <c r="AJ6" i="72"/>
  <c r="AI6" i="72"/>
  <c r="AH6" i="72"/>
  <c r="AG6" i="72"/>
  <c r="AF6" i="72"/>
  <c r="AE6" i="72"/>
  <c r="AM5" i="72"/>
  <c r="AL5" i="72"/>
  <c r="AK5" i="72"/>
  <c r="AJ5" i="72"/>
  <c r="AI5" i="72"/>
  <c r="AH5" i="72"/>
  <c r="AG5" i="72"/>
  <c r="AF5" i="72"/>
  <c r="AE5" i="72"/>
  <c r="AG4" i="72"/>
  <c r="AF4" i="72"/>
  <c r="X2" i="72" a="1"/>
  <c r="D9" i="72" s="1"/>
  <c r="AN55" i="71"/>
  <c r="AM55" i="71"/>
  <c r="AL55" i="71"/>
  <c r="AK55" i="71"/>
  <c r="AJ55" i="71"/>
  <c r="AI55" i="71"/>
  <c r="AH55" i="71"/>
  <c r="AG55" i="71"/>
  <c r="AF55" i="71"/>
  <c r="AE55" i="71"/>
  <c r="AN54" i="71"/>
  <c r="AM54" i="71"/>
  <c r="AL54" i="71"/>
  <c r="AK54" i="71"/>
  <c r="AJ54" i="71"/>
  <c r="AI54" i="71"/>
  <c r="AH54" i="71"/>
  <c r="AG54" i="71"/>
  <c r="AF54" i="71"/>
  <c r="AE54" i="71"/>
  <c r="AN53" i="71"/>
  <c r="AM53" i="71"/>
  <c r="AL53" i="71"/>
  <c r="AK53" i="71"/>
  <c r="AJ53" i="71"/>
  <c r="AI53" i="71"/>
  <c r="AH53" i="71"/>
  <c r="AG53" i="71"/>
  <c r="AF53" i="71"/>
  <c r="AE53" i="71"/>
  <c r="AM52" i="71"/>
  <c r="AL52" i="71"/>
  <c r="AK52" i="71"/>
  <c r="AJ52" i="71"/>
  <c r="AI52" i="71"/>
  <c r="AH52" i="71"/>
  <c r="AG52" i="71"/>
  <c r="AF52" i="71"/>
  <c r="AE52" i="71"/>
  <c r="AM51" i="71"/>
  <c r="AL51" i="71"/>
  <c r="AK51" i="71"/>
  <c r="AJ51" i="71"/>
  <c r="AI51" i="71"/>
  <c r="AH51" i="71"/>
  <c r="AG51" i="71"/>
  <c r="AN51" i="71" s="1"/>
  <c r="AF51" i="71"/>
  <c r="AE51" i="71"/>
  <c r="AN50" i="71"/>
  <c r="AM50" i="71"/>
  <c r="AL50" i="71"/>
  <c r="AK50" i="71"/>
  <c r="AJ50" i="71"/>
  <c r="AI50" i="71"/>
  <c r="AH50" i="71"/>
  <c r="AG50" i="71"/>
  <c r="AF50" i="71"/>
  <c r="AE50" i="71"/>
  <c r="AN49" i="71"/>
  <c r="AM49" i="71"/>
  <c r="AL49" i="71"/>
  <c r="AK49" i="71"/>
  <c r="AJ49" i="71"/>
  <c r="AI49" i="71"/>
  <c r="AH49" i="71"/>
  <c r="AG49" i="71"/>
  <c r="AF49" i="71"/>
  <c r="AE49" i="71"/>
  <c r="AN48" i="71"/>
  <c r="AM48" i="71"/>
  <c r="AL48" i="71"/>
  <c r="AK48" i="71"/>
  <c r="AJ48" i="71"/>
  <c r="AI48" i="71"/>
  <c r="AH48" i="71"/>
  <c r="AG48" i="71"/>
  <c r="AF48" i="71"/>
  <c r="AE48" i="71"/>
  <c r="AN47" i="71"/>
  <c r="AM47" i="71"/>
  <c r="AL47" i="71"/>
  <c r="AK47" i="71"/>
  <c r="AJ47" i="71"/>
  <c r="AI47" i="71"/>
  <c r="AH47" i="71"/>
  <c r="AG47" i="71"/>
  <c r="AF47" i="71"/>
  <c r="AE47" i="71"/>
  <c r="AM46" i="71"/>
  <c r="AL46" i="71"/>
  <c r="AK46" i="71"/>
  <c r="AJ46" i="71"/>
  <c r="AI46" i="71"/>
  <c r="AH46" i="71"/>
  <c r="AG46" i="71"/>
  <c r="AF46" i="71"/>
  <c r="AE46" i="71"/>
  <c r="AM45" i="71"/>
  <c r="AL45" i="71"/>
  <c r="AK45" i="71"/>
  <c r="AJ45" i="71"/>
  <c r="AI45" i="71"/>
  <c r="AH45" i="71"/>
  <c r="AG45" i="71"/>
  <c r="AN45" i="71" s="1"/>
  <c r="AF45" i="71"/>
  <c r="AE45" i="71"/>
  <c r="AN44" i="71"/>
  <c r="AM44" i="71"/>
  <c r="AL44" i="71"/>
  <c r="AK44" i="71"/>
  <c r="AJ44" i="71"/>
  <c r="AI44" i="71"/>
  <c r="AH44" i="71"/>
  <c r="AG44" i="71"/>
  <c r="AF44" i="71"/>
  <c r="AE44" i="71"/>
  <c r="AN43" i="71"/>
  <c r="AM43" i="71"/>
  <c r="AL43" i="71"/>
  <c r="AK43" i="71"/>
  <c r="AJ43" i="71"/>
  <c r="AI43" i="71"/>
  <c r="AH43" i="71"/>
  <c r="AG43" i="71"/>
  <c r="AF43" i="71"/>
  <c r="AE43" i="71"/>
  <c r="AN42" i="71"/>
  <c r="AM42" i="71"/>
  <c r="AL42" i="71"/>
  <c r="AK42" i="71"/>
  <c r="AJ42" i="71"/>
  <c r="AI42" i="71"/>
  <c r="AH42" i="71"/>
  <c r="AG42" i="71"/>
  <c r="AF42" i="71"/>
  <c r="AE42" i="71"/>
  <c r="AN41" i="71"/>
  <c r="AM41" i="71"/>
  <c r="AL41" i="71"/>
  <c r="AK41" i="71"/>
  <c r="AJ41" i="71"/>
  <c r="AI41" i="71"/>
  <c r="AH41" i="71"/>
  <c r="AG41" i="71"/>
  <c r="AF41" i="71"/>
  <c r="AE41" i="71"/>
  <c r="AM40" i="71"/>
  <c r="AL40" i="71"/>
  <c r="AK40" i="71"/>
  <c r="AJ40" i="71"/>
  <c r="AI40" i="71"/>
  <c r="AH40" i="71"/>
  <c r="AG40" i="71"/>
  <c r="AF40" i="71"/>
  <c r="AE40" i="71"/>
  <c r="AM39" i="71"/>
  <c r="AL39" i="71"/>
  <c r="AK39" i="71"/>
  <c r="AJ39" i="71"/>
  <c r="AI39" i="71"/>
  <c r="AH39" i="71"/>
  <c r="AG39" i="71"/>
  <c r="AN39" i="71" s="1"/>
  <c r="AF39" i="71"/>
  <c r="AE39" i="71"/>
  <c r="AN38" i="71"/>
  <c r="AM38" i="71"/>
  <c r="AL38" i="71"/>
  <c r="AK38" i="71"/>
  <c r="AJ38" i="71"/>
  <c r="AI38" i="71"/>
  <c r="AH38" i="71"/>
  <c r="AG38" i="71"/>
  <c r="AF38" i="71"/>
  <c r="AE38" i="71"/>
  <c r="AN37" i="71"/>
  <c r="AM37" i="71"/>
  <c r="AL37" i="71"/>
  <c r="AK37" i="71"/>
  <c r="AJ37" i="71"/>
  <c r="AI37" i="71"/>
  <c r="AH37" i="71"/>
  <c r="AG37" i="71"/>
  <c r="AF37" i="71"/>
  <c r="AE37" i="71"/>
  <c r="AN36" i="71"/>
  <c r="AM36" i="71"/>
  <c r="AL36" i="71"/>
  <c r="AK36" i="71"/>
  <c r="AJ36" i="71"/>
  <c r="AI36" i="71"/>
  <c r="AH36" i="71"/>
  <c r="AG36" i="71"/>
  <c r="AF36" i="71"/>
  <c r="AE36" i="71"/>
  <c r="AN35" i="71"/>
  <c r="AM35" i="71"/>
  <c r="AL35" i="71"/>
  <c r="AK35" i="71"/>
  <c r="AJ35" i="71"/>
  <c r="AI35" i="71"/>
  <c r="AH35" i="71"/>
  <c r="AG35" i="71"/>
  <c r="AF35" i="71"/>
  <c r="AE35" i="71"/>
  <c r="AM34" i="71"/>
  <c r="AL34" i="71"/>
  <c r="AK34" i="71"/>
  <c r="AJ34" i="71"/>
  <c r="AI34" i="71"/>
  <c r="AH34" i="71"/>
  <c r="AG34" i="71"/>
  <c r="AF34" i="71"/>
  <c r="AE34" i="71"/>
  <c r="AM33" i="71"/>
  <c r="AL33" i="71"/>
  <c r="AK33" i="71"/>
  <c r="AJ33" i="71"/>
  <c r="AI33" i="71"/>
  <c r="AH33" i="71"/>
  <c r="AG33" i="71"/>
  <c r="AN33" i="71" s="1"/>
  <c r="AF33" i="71"/>
  <c r="AE33" i="71"/>
  <c r="AN32" i="71"/>
  <c r="AM32" i="71"/>
  <c r="AL32" i="71"/>
  <c r="AK32" i="71"/>
  <c r="AJ32" i="71"/>
  <c r="AI32" i="71"/>
  <c r="AH32" i="71"/>
  <c r="AG32" i="71"/>
  <c r="AF32" i="71"/>
  <c r="AE32" i="71"/>
  <c r="AN31" i="71"/>
  <c r="AM31" i="71"/>
  <c r="AL31" i="71"/>
  <c r="AK31" i="71"/>
  <c r="AJ31" i="71"/>
  <c r="AI31" i="71"/>
  <c r="AH31" i="71"/>
  <c r="AG31" i="71"/>
  <c r="AF31" i="71"/>
  <c r="AE31" i="71"/>
  <c r="AN30" i="71"/>
  <c r="AM30" i="71"/>
  <c r="AL30" i="71"/>
  <c r="AK30" i="71"/>
  <c r="AJ30" i="71"/>
  <c r="AI30" i="71"/>
  <c r="AH30" i="71"/>
  <c r="AG30" i="71"/>
  <c r="AF30" i="71"/>
  <c r="AE30" i="71"/>
  <c r="AN29" i="71"/>
  <c r="AM29" i="71"/>
  <c r="AL29" i="71"/>
  <c r="AK29" i="71"/>
  <c r="AJ29" i="71"/>
  <c r="AI29" i="71"/>
  <c r="AH29" i="71"/>
  <c r="AG29" i="71"/>
  <c r="AF29" i="71"/>
  <c r="AE29" i="71"/>
  <c r="AM28" i="71"/>
  <c r="AL28" i="71"/>
  <c r="AK28" i="71"/>
  <c r="AJ28" i="71"/>
  <c r="AI28" i="71"/>
  <c r="AH28" i="71"/>
  <c r="AG28" i="71"/>
  <c r="AF28" i="71"/>
  <c r="AE28" i="71"/>
  <c r="AM27" i="71"/>
  <c r="AL27" i="71"/>
  <c r="AK27" i="71"/>
  <c r="AJ27" i="71"/>
  <c r="AI27" i="71"/>
  <c r="AH27" i="71"/>
  <c r="AG27" i="71"/>
  <c r="AN27" i="71" s="1"/>
  <c r="AF27" i="71"/>
  <c r="AE27" i="71"/>
  <c r="AN26" i="71"/>
  <c r="AM26" i="71"/>
  <c r="AL26" i="71"/>
  <c r="AK26" i="71"/>
  <c r="AJ26" i="71"/>
  <c r="AI26" i="71"/>
  <c r="AH26" i="71"/>
  <c r="AG26" i="71"/>
  <c r="AF26" i="71"/>
  <c r="AE26" i="71"/>
  <c r="AN25" i="71"/>
  <c r="AM25" i="71"/>
  <c r="AL25" i="71"/>
  <c r="AK25" i="71"/>
  <c r="AJ25" i="71"/>
  <c r="AI25" i="71"/>
  <c r="AH25" i="71"/>
  <c r="AG25" i="71"/>
  <c r="AF25" i="71"/>
  <c r="AE25" i="71"/>
  <c r="AN24" i="71"/>
  <c r="AM24" i="71"/>
  <c r="AL24" i="71"/>
  <c r="AK24" i="71"/>
  <c r="AJ24" i="71"/>
  <c r="AI24" i="71"/>
  <c r="AH24" i="71"/>
  <c r="AG24" i="71"/>
  <c r="AF24" i="71"/>
  <c r="AE24" i="71"/>
  <c r="AN23" i="71"/>
  <c r="AM23" i="71"/>
  <c r="AL23" i="71"/>
  <c r="AK23" i="71"/>
  <c r="AJ23" i="71"/>
  <c r="AI23" i="71"/>
  <c r="AH23" i="71"/>
  <c r="AG23" i="71"/>
  <c r="AF23" i="71"/>
  <c r="AE23" i="71"/>
  <c r="AM22" i="71"/>
  <c r="AL22" i="71"/>
  <c r="AK22" i="71"/>
  <c r="AJ22" i="71"/>
  <c r="AI22" i="71"/>
  <c r="AH22" i="71"/>
  <c r="AG22" i="71"/>
  <c r="AF22" i="71"/>
  <c r="AE22" i="71"/>
  <c r="AM21" i="71"/>
  <c r="AL21" i="71"/>
  <c r="AK21" i="71"/>
  <c r="AJ21" i="71"/>
  <c r="AI21" i="71"/>
  <c r="AH21" i="71"/>
  <c r="AG21" i="71"/>
  <c r="AN21" i="71" s="1"/>
  <c r="AF21" i="71"/>
  <c r="AE21" i="71"/>
  <c r="AN20" i="71"/>
  <c r="AM20" i="71"/>
  <c r="AL20" i="71"/>
  <c r="AK20" i="71"/>
  <c r="AJ20" i="71"/>
  <c r="AI20" i="71"/>
  <c r="AH20" i="71"/>
  <c r="AG20" i="71"/>
  <c r="AF20" i="71"/>
  <c r="AE20" i="71"/>
  <c r="AN19" i="71"/>
  <c r="AM19" i="71"/>
  <c r="AL19" i="71"/>
  <c r="AK19" i="71"/>
  <c r="AJ19" i="71"/>
  <c r="AI19" i="71"/>
  <c r="AH19" i="71"/>
  <c r="AG19" i="71"/>
  <c r="AF19" i="71"/>
  <c r="AE19" i="71"/>
  <c r="AM18" i="71"/>
  <c r="AL18" i="71"/>
  <c r="AK18" i="71"/>
  <c r="AJ18" i="71"/>
  <c r="AI18" i="71"/>
  <c r="AH18" i="71"/>
  <c r="AG18" i="71"/>
  <c r="AF18" i="71"/>
  <c r="AE18" i="71"/>
  <c r="AM17" i="71"/>
  <c r="AL17" i="71"/>
  <c r="AK17" i="71"/>
  <c r="AJ17" i="71"/>
  <c r="AI17" i="71"/>
  <c r="AH17" i="71"/>
  <c r="AG17" i="71"/>
  <c r="AN17" i="71" s="1"/>
  <c r="AF17" i="71"/>
  <c r="AE17" i="71"/>
  <c r="AM16" i="71"/>
  <c r="AL16" i="71"/>
  <c r="AK16" i="71"/>
  <c r="AJ16" i="71"/>
  <c r="AI16" i="71"/>
  <c r="AH16" i="71"/>
  <c r="AG16" i="71"/>
  <c r="AF16" i="71"/>
  <c r="AE16" i="71"/>
  <c r="AM15" i="71"/>
  <c r="AL15" i="71"/>
  <c r="AK15" i="71"/>
  <c r="AJ15" i="71"/>
  <c r="AI15" i="71"/>
  <c r="AH15" i="71"/>
  <c r="AG15" i="71"/>
  <c r="AN15" i="71" s="1"/>
  <c r="AF15" i="71"/>
  <c r="AE15" i="71"/>
  <c r="AM14" i="71"/>
  <c r="AL14" i="71"/>
  <c r="AK14" i="71"/>
  <c r="AJ14" i="71"/>
  <c r="AI14" i="71"/>
  <c r="AH14" i="71"/>
  <c r="AG14" i="71"/>
  <c r="AF14" i="71"/>
  <c r="AE14" i="71"/>
  <c r="AM13" i="71"/>
  <c r="AL13" i="71"/>
  <c r="AK13" i="71"/>
  <c r="AJ13" i="71"/>
  <c r="AI13" i="71"/>
  <c r="AH13" i="71"/>
  <c r="AG13" i="71"/>
  <c r="AN13" i="71" s="1"/>
  <c r="AF13" i="71"/>
  <c r="AE13" i="71"/>
  <c r="AN12" i="71"/>
  <c r="AM12" i="71"/>
  <c r="AL12" i="71"/>
  <c r="AK12" i="71"/>
  <c r="AJ12" i="71"/>
  <c r="AI12" i="71"/>
  <c r="AH12" i="71"/>
  <c r="AG12" i="71"/>
  <c r="AF12" i="71"/>
  <c r="AE12" i="71"/>
  <c r="AN11" i="71"/>
  <c r="AM11" i="71"/>
  <c r="AL11" i="71"/>
  <c r="AK11" i="71"/>
  <c r="AJ11" i="71"/>
  <c r="AI11" i="71"/>
  <c r="AH11" i="71"/>
  <c r="AG11" i="71"/>
  <c r="AF11" i="71"/>
  <c r="AE11" i="71"/>
  <c r="AN10" i="71"/>
  <c r="AM10" i="71"/>
  <c r="AL10" i="71"/>
  <c r="AK10" i="71"/>
  <c r="AJ10" i="71"/>
  <c r="AI10" i="71"/>
  <c r="AH10" i="71"/>
  <c r="AG10" i="71"/>
  <c r="AF10" i="71"/>
  <c r="AE10" i="71"/>
  <c r="AN9" i="71"/>
  <c r="AM9" i="71"/>
  <c r="AL9" i="71"/>
  <c r="AK9" i="71"/>
  <c r="AJ9" i="71"/>
  <c r="AI9" i="71"/>
  <c r="AH9" i="71"/>
  <c r="AG9" i="71"/>
  <c r="AF9" i="71"/>
  <c r="AE9" i="71"/>
  <c r="AN8" i="71"/>
  <c r="AM8" i="71"/>
  <c r="AL8" i="71"/>
  <c r="AK8" i="71"/>
  <c r="AJ8" i="71"/>
  <c r="AI8" i="71"/>
  <c r="AH8" i="71"/>
  <c r="AG8" i="71"/>
  <c r="AF8" i="71"/>
  <c r="AE8" i="71"/>
  <c r="AN7" i="71"/>
  <c r="AM7" i="71"/>
  <c r="AL7" i="71"/>
  <c r="AK7" i="71"/>
  <c r="AJ7" i="71"/>
  <c r="AI7" i="71"/>
  <c r="AH7" i="71"/>
  <c r="AG7" i="71"/>
  <c r="AF7" i="71"/>
  <c r="AE7" i="71"/>
  <c r="B7" i="71"/>
  <c r="AG6" i="71"/>
  <c r="AF6" i="71"/>
  <c r="X2" i="71" a="1"/>
  <c r="D9" i="71" s="1"/>
  <c r="AM55" i="70"/>
  <c r="AL55" i="70"/>
  <c r="AK55" i="70"/>
  <c r="AJ55" i="70"/>
  <c r="AI55" i="70"/>
  <c r="AH55" i="70"/>
  <c r="AG55" i="70"/>
  <c r="AN55" i="70" s="1"/>
  <c r="AF55" i="70"/>
  <c r="AE55" i="70"/>
  <c r="AM54" i="70"/>
  <c r="AL54" i="70"/>
  <c r="AK54" i="70"/>
  <c r="AJ54" i="70"/>
  <c r="AI54" i="70"/>
  <c r="AH54" i="70"/>
  <c r="AG54" i="70"/>
  <c r="AF54" i="70"/>
  <c r="AE54" i="70"/>
  <c r="AN53" i="70"/>
  <c r="AM53" i="70"/>
  <c r="AL53" i="70"/>
  <c r="AK53" i="70"/>
  <c r="AJ53" i="70"/>
  <c r="AI53" i="70"/>
  <c r="AH53" i="70"/>
  <c r="AG53" i="70"/>
  <c r="AN54" i="70" s="1"/>
  <c r="AF53" i="70"/>
  <c r="AE53" i="70"/>
  <c r="AM52" i="70"/>
  <c r="AL52" i="70"/>
  <c r="AK52" i="70"/>
  <c r="AJ52" i="70"/>
  <c r="AI52" i="70"/>
  <c r="AH52" i="70"/>
  <c r="AG52" i="70"/>
  <c r="AF52" i="70"/>
  <c r="AE52" i="70"/>
  <c r="AM51" i="70"/>
  <c r="AL51" i="70"/>
  <c r="AK51" i="70"/>
  <c r="AJ51" i="70"/>
  <c r="AI51" i="70"/>
  <c r="AH51" i="70"/>
  <c r="AG51" i="70"/>
  <c r="AN51" i="70" s="1"/>
  <c r="AF51" i="70"/>
  <c r="AE51" i="70"/>
  <c r="AM50" i="70"/>
  <c r="AL50" i="70"/>
  <c r="AK50" i="70"/>
  <c r="AJ50" i="70"/>
  <c r="AI50" i="70"/>
  <c r="AH50" i="70"/>
  <c r="AG50" i="70"/>
  <c r="AN50" i="70" s="1"/>
  <c r="AF50" i="70"/>
  <c r="AE50" i="70"/>
  <c r="AN49" i="70"/>
  <c r="AM49" i="70"/>
  <c r="AL49" i="70"/>
  <c r="AK49" i="70"/>
  <c r="AJ49" i="70"/>
  <c r="AI49" i="70"/>
  <c r="AH49" i="70"/>
  <c r="AG49" i="70"/>
  <c r="AF49" i="70"/>
  <c r="AE49" i="70"/>
  <c r="AN48" i="70"/>
  <c r="AM48" i="70"/>
  <c r="AL48" i="70"/>
  <c r="AK48" i="70"/>
  <c r="AJ48" i="70"/>
  <c r="AI48" i="70"/>
  <c r="AH48" i="70"/>
  <c r="AG48" i="70"/>
  <c r="AF48" i="70"/>
  <c r="AE48" i="70"/>
  <c r="AN47" i="70"/>
  <c r="AM47" i="70"/>
  <c r="AL47" i="70"/>
  <c r="AK47" i="70"/>
  <c r="AJ47" i="70"/>
  <c r="AI47" i="70"/>
  <c r="AH47" i="70"/>
  <c r="AG47" i="70"/>
  <c r="AF47" i="70"/>
  <c r="AE47" i="70"/>
  <c r="AM46" i="70"/>
  <c r="AL46" i="70"/>
  <c r="AK46" i="70"/>
  <c r="AJ46" i="70"/>
  <c r="AI46" i="70"/>
  <c r="AH46" i="70"/>
  <c r="AG46" i="70"/>
  <c r="AF46" i="70"/>
  <c r="AE46" i="70"/>
  <c r="AM45" i="70"/>
  <c r="AL45" i="70"/>
  <c r="AK45" i="70"/>
  <c r="AJ45" i="70"/>
  <c r="AI45" i="70"/>
  <c r="AH45" i="70"/>
  <c r="AG45" i="70"/>
  <c r="AN45" i="70" s="1"/>
  <c r="AF45" i="70"/>
  <c r="AE45" i="70"/>
  <c r="AM44" i="70"/>
  <c r="AL44" i="70"/>
  <c r="AK44" i="70"/>
  <c r="AJ44" i="70"/>
  <c r="AI44" i="70"/>
  <c r="AH44" i="70"/>
  <c r="AG44" i="70"/>
  <c r="AN44" i="70" s="1"/>
  <c r="AF44" i="70"/>
  <c r="AE44" i="70"/>
  <c r="AN43" i="70"/>
  <c r="AM43" i="70"/>
  <c r="AL43" i="70"/>
  <c r="AK43" i="70"/>
  <c r="AJ43" i="70"/>
  <c r="AI43" i="70"/>
  <c r="AH43" i="70"/>
  <c r="AG43" i="70"/>
  <c r="AF43" i="70"/>
  <c r="AE43" i="70"/>
  <c r="AN42" i="70"/>
  <c r="AM42" i="70"/>
  <c r="AL42" i="70"/>
  <c r="AK42" i="70"/>
  <c r="AJ42" i="70"/>
  <c r="AI42" i="70"/>
  <c r="AH42" i="70"/>
  <c r="AG42" i="70"/>
  <c r="AF42" i="70"/>
  <c r="AE42" i="70"/>
  <c r="AN41" i="70"/>
  <c r="AM41" i="70"/>
  <c r="AL41" i="70"/>
  <c r="AK41" i="70"/>
  <c r="AJ41" i="70"/>
  <c r="AI41" i="70"/>
  <c r="AH41" i="70"/>
  <c r="AG41" i="70"/>
  <c r="AF41" i="70"/>
  <c r="AE41" i="70"/>
  <c r="AM40" i="70"/>
  <c r="AL40" i="70"/>
  <c r="AK40" i="70"/>
  <c r="AJ40" i="70"/>
  <c r="AI40" i="70"/>
  <c r="AH40" i="70"/>
  <c r="AG40" i="70"/>
  <c r="AF40" i="70"/>
  <c r="AE40" i="70"/>
  <c r="AM39" i="70"/>
  <c r="AL39" i="70"/>
  <c r="AK39" i="70"/>
  <c r="AJ39" i="70"/>
  <c r="AI39" i="70"/>
  <c r="AH39" i="70"/>
  <c r="AG39" i="70"/>
  <c r="AN39" i="70" s="1"/>
  <c r="AF39" i="70"/>
  <c r="AE39" i="70"/>
  <c r="AM38" i="70"/>
  <c r="AL38" i="70"/>
  <c r="AK38" i="70"/>
  <c r="AJ38" i="70"/>
  <c r="AI38" i="70"/>
  <c r="AH38" i="70"/>
  <c r="AG38" i="70"/>
  <c r="AN38" i="70" s="1"/>
  <c r="AF38" i="70"/>
  <c r="AE38" i="70"/>
  <c r="AN37" i="70"/>
  <c r="AM37" i="70"/>
  <c r="AL37" i="70"/>
  <c r="AK37" i="70"/>
  <c r="AJ37" i="70"/>
  <c r="AI37" i="70"/>
  <c r="AH37" i="70"/>
  <c r="AG37" i="70"/>
  <c r="AF37" i="70"/>
  <c r="AE37" i="70"/>
  <c r="AN36" i="70"/>
  <c r="AM36" i="70"/>
  <c r="AL36" i="70"/>
  <c r="AK36" i="70"/>
  <c r="AJ36" i="70"/>
  <c r="AI36" i="70"/>
  <c r="AH36" i="70"/>
  <c r="AG36" i="70"/>
  <c r="AF36" i="70"/>
  <c r="AE36" i="70"/>
  <c r="AN35" i="70"/>
  <c r="AM35" i="70"/>
  <c r="AL35" i="70"/>
  <c r="AK35" i="70"/>
  <c r="AJ35" i="70"/>
  <c r="AI35" i="70"/>
  <c r="AH35" i="70"/>
  <c r="AG35" i="70"/>
  <c r="AF35" i="70"/>
  <c r="AE35" i="70"/>
  <c r="AM34" i="70"/>
  <c r="AL34" i="70"/>
  <c r="AK34" i="70"/>
  <c r="AJ34" i="70"/>
  <c r="AI34" i="70"/>
  <c r="AH34" i="70"/>
  <c r="AG34" i="70"/>
  <c r="AF34" i="70"/>
  <c r="AE34" i="70"/>
  <c r="AM33" i="70"/>
  <c r="AL33" i="70"/>
  <c r="AK33" i="70"/>
  <c r="AJ33" i="70"/>
  <c r="AI33" i="70"/>
  <c r="AH33" i="70"/>
  <c r="AG33" i="70"/>
  <c r="AN33" i="70" s="1"/>
  <c r="AF33" i="70"/>
  <c r="AE33" i="70"/>
  <c r="AM32" i="70"/>
  <c r="AL32" i="70"/>
  <c r="AK32" i="70"/>
  <c r="AJ32" i="70"/>
  <c r="AI32" i="70"/>
  <c r="AH32" i="70"/>
  <c r="AG32" i="70"/>
  <c r="AN32" i="70" s="1"/>
  <c r="AF32" i="70"/>
  <c r="AE32" i="70"/>
  <c r="AN31" i="70"/>
  <c r="AM31" i="70"/>
  <c r="AL31" i="70"/>
  <c r="AK31" i="70"/>
  <c r="AJ31" i="70"/>
  <c r="AI31" i="70"/>
  <c r="AH31" i="70"/>
  <c r="AG31" i="70"/>
  <c r="AF31" i="70"/>
  <c r="AE31" i="70"/>
  <c r="AN30" i="70"/>
  <c r="AM30" i="70"/>
  <c r="AL30" i="70"/>
  <c r="AK30" i="70"/>
  <c r="AJ30" i="70"/>
  <c r="AI30" i="70"/>
  <c r="AH30" i="70"/>
  <c r="AG30" i="70"/>
  <c r="AF30" i="70"/>
  <c r="AE30" i="70"/>
  <c r="AN29" i="70"/>
  <c r="AM29" i="70"/>
  <c r="AL29" i="70"/>
  <c r="AK29" i="70"/>
  <c r="AJ29" i="70"/>
  <c r="AI29" i="70"/>
  <c r="AH29" i="70"/>
  <c r="AG29" i="70"/>
  <c r="AF29" i="70"/>
  <c r="AE29" i="70"/>
  <c r="AM28" i="70"/>
  <c r="AL28" i="70"/>
  <c r="AK28" i="70"/>
  <c r="AJ28" i="70"/>
  <c r="AI28" i="70"/>
  <c r="AH28" i="70"/>
  <c r="AG28" i="70"/>
  <c r="AF28" i="70"/>
  <c r="AE28" i="70"/>
  <c r="AM27" i="70"/>
  <c r="AL27" i="70"/>
  <c r="AK27" i="70"/>
  <c r="AJ27" i="70"/>
  <c r="AI27" i="70"/>
  <c r="AH27" i="70"/>
  <c r="AG27" i="70"/>
  <c r="AN27" i="70" s="1"/>
  <c r="AF27" i="70"/>
  <c r="AE27" i="70"/>
  <c r="AM26" i="70"/>
  <c r="AL26" i="70"/>
  <c r="AK26" i="70"/>
  <c r="AJ26" i="70"/>
  <c r="AI26" i="70"/>
  <c r="AH26" i="70"/>
  <c r="AG26" i="70"/>
  <c r="AN26" i="70" s="1"/>
  <c r="AF26" i="70"/>
  <c r="AE26" i="70"/>
  <c r="AN25" i="70"/>
  <c r="AM25" i="70"/>
  <c r="AL25" i="70"/>
  <c r="AK25" i="70"/>
  <c r="AJ25" i="70"/>
  <c r="AI25" i="70"/>
  <c r="AH25" i="70"/>
  <c r="AG25" i="70"/>
  <c r="AF25" i="70"/>
  <c r="AE25" i="70"/>
  <c r="AN24" i="70"/>
  <c r="AM24" i="70"/>
  <c r="AL24" i="70"/>
  <c r="AK24" i="70"/>
  <c r="AJ24" i="70"/>
  <c r="AI24" i="70"/>
  <c r="AH24" i="70"/>
  <c r="AG24" i="70"/>
  <c r="AF24" i="70"/>
  <c r="AE24" i="70"/>
  <c r="AN23" i="70"/>
  <c r="AM23" i="70"/>
  <c r="AL23" i="70"/>
  <c r="AK23" i="70"/>
  <c r="AJ23" i="70"/>
  <c r="AI23" i="70"/>
  <c r="AH23" i="70"/>
  <c r="AG23" i="70"/>
  <c r="AF23" i="70"/>
  <c r="AE23" i="70"/>
  <c r="AM22" i="70"/>
  <c r="AL22" i="70"/>
  <c r="AK22" i="70"/>
  <c r="AJ22" i="70"/>
  <c r="AI22" i="70"/>
  <c r="AH22" i="70"/>
  <c r="AG22" i="70"/>
  <c r="AF22" i="70"/>
  <c r="AE22" i="70"/>
  <c r="AM21" i="70"/>
  <c r="AL21" i="70"/>
  <c r="AK21" i="70"/>
  <c r="AJ21" i="70"/>
  <c r="AI21" i="70"/>
  <c r="AH21" i="70"/>
  <c r="AG21" i="70"/>
  <c r="AN21" i="70" s="1"/>
  <c r="AF21" i="70"/>
  <c r="AE21" i="70"/>
  <c r="AM20" i="70"/>
  <c r="AL20" i="70"/>
  <c r="AK20" i="70"/>
  <c r="AJ20" i="70"/>
  <c r="AI20" i="70"/>
  <c r="AH20" i="70"/>
  <c r="AG20" i="70"/>
  <c r="AN20" i="70" s="1"/>
  <c r="AF20" i="70"/>
  <c r="AE20" i="70"/>
  <c r="AN19" i="70"/>
  <c r="AM19" i="70"/>
  <c r="AL19" i="70"/>
  <c r="AK19" i="70"/>
  <c r="AJ19" i="70"/>
  <c r="AI19" i="70"/>
  <c r="AH19" i="70"/>
  <c r="AG19" i="70"/>
  <c r="AF19" i="70"/>
  <c r="AE19" i="70"/>
  <c r="AM18" i="70"/>
  <c r="AL18" i="70"/>
  <c r="AK18" i="70"/>
  <c r="AJ18" i="70"/>
  <c r="AI18" i="70"/>
  <c r="AH18" i="70"/>
  <c r="AG18" i="70"/>
  <c r="AF18" i="70"/>
  <c r="AE18" i="70"/>
  <c r="AM17" i="70"/>
  <c r="AL17" i="70"/>
  <c r="AK17" i="70"/>
  <c r="AJ17" i="70"/>
  <c r="AI17" i="70"/>
  <c r="AH17" i="70"/>
  <c r="AG17" i="70"/>
  <c r="AN17" i="70" s="1"/>
  <c r="AF17" i="70"/>
  <c r="AE17" i="70"/>
  <c r="AM16" i="70"/>
  <c r="AL16" i="70"/>
  <c r="AK16" i="70"/>
  <c r="AJ16" i="70"/>
  <c r="AI16" i="70"/>
  <c r="AH16" i="70"/>
  <c r="AG16" i="70"/>
  <c r="AF16" i="70"/>
  <c r="AE16" i="70"/>
  <c r="AM15" i="70"/>
  <c r="AL15" i="70"/>
  <c r="AK15" i="70"/>
  <c r="AJ15" i="70"/>
  <c r="AI15" i="70"/>
  <c r="AH15" i="70"/>
  <c r="AG15" i="70"/>
  <c r="AN15" i="70" s="1"/>
  <c r="AF15" i="70"/>
  <c r="AE15" i="70"/>
  <c r="AM14" i="70"/>
  <c r="AL14" i="70"/>
  <c r="AK14" i="70"/>
  <c r="AJ14" i="70"/>
  <c r="AI14" i="70"/>
  <c r="AH14" i="70"/>
  <c r="AG14" i="70"/>
  <c r="AF14" i="70"/>
  <c r="AE14" i="70"/>
  <c r="AM13" i="70"/>
  <c r="AL13" i="70"/>
  <c r="AK13" i="70"/>
  <c r="AJ13" i="70"/>
  <c r="AI13" i="70"/>
  <c r="AH13" i="70"/>
  <c r="AG13" i="70"/>
  <c r="AN13" i="70" s="1"/>
  <c r="AF13" i="70"/>
  <c r="AE13" i="70"/>
  <c r="AN12" i="70"/>
  <c r="AM12" i="70"/>
  <c r="AL12" i="70"/>
  <c r="AK12" i="70"/>
  <c r="AJ12" i="70"/>
  <c r="AI12" i="70"/>
  <c r="AH12" i="70"/>
  <c r="AG12" i="70"/>
  <c r="AF12" i="70"/>
  <c r="AE12" i="70"/>
  <c r="AN11" i="70"/>
  <c r="AM11" i="70"/>
  <c r="AL11" i="70"/>
  <c r="AK11" i="70"/>
  <c r="AJ11" i="70"/>
  <c r="AI11" i="70"/>
  <c r="AH11" i="70"/>
  <c r="AG11" i="70"/>
  <c r="AF11" i="70"/>
  <c r="AE11" i="70"/>
  <c r="AN10" i="70"/>
  <c r="AM10" i="70"/>
  <c r="AL10" i="70"/>
  <c r="AK10" i="70"/>
  <c r="AJ10" i="70"/>
  <c r="AI10" i="70"/>
  <c r="AH10" i="70"/>
  <c r="AG10" i="70"/>
  <c r="AF10" i="70"/>
  <c r="AE10" i="70"/>
  <c r="AM9" i="70"/>
  <c r="AL9" i="70"/>
  <c r="AK9" i="70"/>
  <c r="AJ9" i="70"/>
  <c r="AI9" i="70"/>
  <c r="AH9" i="70"/>
  <c r="AG9" i="70"/>
  <c r="AF9" i="70"/>
  <c r="AE9" i="70"/>
  <c r="AM8" i="70"/>
  <c r="AL8" i="70"/>
  <c r="AK8" i="70"/>
  <c r="AJ8" i="70"/>
  <c r="AI8" i="70"/>
  <c r="AH8" i="70"/>
  <c r="AG8" i="70"/>
  <c r="AN8" i="70" s="1"/>
  <c r="AF8" i="70"/>
  <c r="AE8" i="70"/>
  <c r="AN7" i="70"/>
  <c r="AM7" i="70"/>
  <c r="AL7" i="70"/>
  <c r="AK7" i="70"/>
  <c r="AJ7" i="70"/>
  <c r="AI7" i="70"/>
  <c r="AH7" i="70"/>
  <c r="AG7" i="70"/>
  <c r="AF7" i="70"/>
  <c r="AE7" i="70"/>
  <c r="B7" i="70"/>
  <c r="AN6" i="70"/>
  <c r="AM6" i="70"/>
  <c r="AL6" i="70"/>
  <c r="AK6" i="70"/>
  <c r="AJ6" i="70"/>
  <c r="AI6" i="70"/>
  <c r="AH6" i="70"/>
  <c r="AG6" i="70"/>
  <c r="AF6" i="70"/>
  <c r="AE6" i="70"/>
  <c r="AM5" i="70"/>
  <c r="AL5" i="70"/>
  <c r="AK5" i="70"/>
  <c r="AJ5" i="70"/>
  <c r="AI5" i="70"/>
  <c r="AH5" i="70"/>
  <c r="AG5" i="70"/>
  <c r="AF5" i="70"/>
  <c r="AE5" i="70"/>
  <c r="AG4" i="70"/>
  <c r="AF4" i="70"/>
  <c r="X2" i="70" a="1"/>
  <c r="D9" i="70" s="1"/>
  <c r="AM55" i="69"/>
  <c r="AL55" i="69"/>
  <c r="AK55" i="69"/>
  <c r="AJ55" i="69"/>
  <c r="AI55" i="69"/>
  <c r="AH55" i="69"/>
  <c r="AG55" i="69"/>
  <c r="AN55" i="69" s="1"/>
  <c r="AF55" i="69"/>
  <c r="AE55" i="69"/>
  <c r="AM54" i="69"/>
  <c r="AL54" i="69"/>
  <c r="AK54" i="69"/>
  <c r="AJ54" i="69"/>
  <c r="AI54" i="69"/>
  <c r="AH54" i="69"/>
  <c r="AG54" i="69"/>
  <c r="AF54" i="69"/>
  <c r="AE54" i="69"/>
  <c r="AN53" i="69"/>
  <c r="AM53" i="69"/>
  <c r="AL53" i="69"/>
  <c r="AK53" i="69"/>
  <c r="AJ53" i="69"/>
  <c r="AI53" i="69"/>
  <c r="AH53" i="69"/>
  <c r="AG53" i="69"/>
  <c r="AN54" i="69" s="1"/>
  <c r="AF53" i="69"/>
  <c r="AE53" i="69"/>
  <c r="AM52" i="69"/>
  <c r="AL52" i="69"/>
  <c r="AK52" i="69"/>
  <c r="AJ52" i="69"/>
  <c r="AI52" i="69"/>
  <c r="AH52" i="69"/>
  <c r="AG52" i="69"/>
  <c r="AF52" i="69"/>
  <c r="AE52" i="69"/>
  <c r="AM51" i="69"/>
  <c r="AL51" i="69"/>
  <c r="AK51" i="69"/>
  <c r="AJ51" i="69"/>
  <c r="AI51" i="69"/>
  <c r="AH51" i="69"/>
  <c r="AG51" i="69"/>
  <c r="AN51" i="69" s="1"/>
  <c r="AF51" i="69"/>
  <c r="AE51" i="69"/>
  <c r="AN50" i="69"/>
  <c r="AM50" i="69"/>
  <c r="AL50" i="69"/>
  <c r="AK50" i="69"/>
  <c r="AJ50" i="69"/>
  <c r="AI50" i="69"/>
  <c r="AH50" i="69"/>
  <c r="AG50" i="69"/>
  <c r="AF50" i="69"/>
  <c r="AE50" i="69"/>
  <c r="AN49" i="69"/>
  <c r="AM49" i="69"/>
  <c r="AL49" i="69"/>
  <c r="AK49" i="69"/>
  <c r="AJ49" i="69"/>
  <c r="AI49" i="69"/>
  <c r="AH49" i="69"/>
  <c r="AG49" i="69"/>
  <c r="AF49" i="69"/>
  <c r="AE49" i="69"/>
  <c r="AN48" i="69"/>
  <c r="AM48" i="69"/>
  <c r="AL48" i="69"/>
  <c r="AK48" i="69"/>
  <c r="AJ48" i="69"/>
  <c r="AI48" i="69"/>
  <c r="AH48" i="69"/>
  <c r="AG48" i="69"/>
  <c r="AF48" i="69"/>
  <c r="AE48" i="69"/>
  <c r="AN47" i="69"/>
  <c r="AM47" i="69"/>
  <c r="AL47" i="69"/>
  <c r="AK47" i="69"/>
  <c r="AJ47" i="69"/>
  <c r="AI47" i="69"/>
  <c r="AH47" i="69"/>
  <c r="AG47" i="69"/>
  <c r="AF47" i="69"/>
  <c r="AE47" i="69"/>
  <c r="AM46" i="69"/>
  <c r="AL46" i="69"/>
  <c r="AK46" i="69"/>
  <c r="AJ46" i="69"/>
  <c r="AI46" i="69"/>
  <c r="AH46" i="69"/>
  <c r="AG46" i="69"/>
  <c r="AF46" i="69"/>
  <c r="AE46" i="69"/>
  <c r="AM45" i="69"/>
  <c r="AL45" i="69"/>
  <c r="AK45" i="69"/>
  <c r="AJ45" i="69"/>
  <c r="AI45" i="69"/>
  <c r="AH45" i="69"/>
  <c r="AG45" i="69"/>
  <c r="AN45" i="69" s="1"/>
  <c r="AF45" i="69"/>
  <c r="AE45" i="69"/>
  <c r="AN44" i="69"/>
  <c r="AM44" i="69"/>
  <c r="AL44" i="69"/>
  <c r="AK44" i="69"/>
  <c r="AJ44" i="69"/>
  <c r="AI44" i="69"/>
  <c r="AH44" i="69"/>
  <c r="AG44" i="69"/>
  <c r="AF44" i="69"/>
  <c r="AE44" i="69"/>
  <c r="AN43" i="69"/>
  <c r="AM43" i="69"/>
  <c r="AL43" i="69"/>
  <c r="AK43" i="69"/>
  <c r="AJ43" i="69"/>
  <c r="AI43" i="69"/>
  <c r="AH43" i="69"/>
  <c r="AG43" i="69"/>
  <c r="AF43" i="69"/>
  <c r="AE43" i="69"/>
  <c r="AN42" i="69"/>
  <c r="AM42" i="69"/>
  <c r="AL42" i="69"/>
  <c r="AK42" i="69"/>
  <c r="AJ42" i="69"/>
  <c r="AI42" i="69"/>
  <c r="AH42" i="69"/>
  <c r="AG42" i="69"/>
  <c r="AF42" i="69"/>
  <c r="AE42" i="69"/>
  <c r="AN41" i="69"/>
  <c r="AM41" i="69"/>
  <c r="AL41" i="69"/>
  <c r="AK41" i="69"/>
  <c r="AJ41" i="69"/>
  <c r="AI41" i="69"/>
  <c r="AH41" i="69"/>
  <c r="AG41" i="69"/>
  <c r="AF41" i="69"/>
  <c r="AE41" i="69"/>
  <c r="AM40" i="69"/>
  <c r="AL40" i="69"/>
  <c r="AK40" i="69"/>
  <c r="AJ40" i="69"/>
  <c r="AI40" i="69"/>
  <c r="AH40" i="69"/>
  <c r="AG40" i="69"/>
  <c r="AF40" i="69"/>
  <c r="AE40" i="69"/>
  <c r="AM39" i="69"/>
  <c r="AL39" i="69"/>
  <c r="AK39" i="69"/>
  <c r="AJ39" i="69"/>
  <c r="AI39" i="69"/>
  <c r="AH39" i="69"/>
  <c r="AG39" i="69"/>
  <c r="AN39" i="69" s="1"/>
  <c r="AF39" i="69"/>
  <c r="AE39" i="69"/>
  <c r="AN38" i="69"/>
  <c r="AM38" i="69"/>
  <c r="AL38" i="69"/>
  <c r="AK38" i="69"/>
  <c r="AJ38" i="69"/>
  <c r="AI38" i="69"/>
  <c r="AH38" i="69"/>
  <c r="AG38" i="69"/>
  <c r="AF38" i="69"/>
  <c r="AE38" i="69"/>
  <c r="AN37" i="69"/>
  <c r="AM37" i="69"/>
  <c r="AL37" i="69"/>
  <c r="AK37" i="69"/>
  <c r="AJ37" i="69"/>
  <c r="AI37" i="69"/>
  <c r="AH37" i="69"/>
  <c r="AG37" i="69"/>
  <c r="AF37" i="69"/>
  <c r="AE37" i="69"/>
  <c r="AN36" i="69"/>
  <c r="AM36" i="69"/>
  <c r="AL36" i="69"/>
  <c r="AK36" i="69"/>
  <c r="AJ36" i="69"/>
  <c r="AI36" i="69"/>
  <c r="AH36" i="69"/>
  <c r="AG36" i="69"/>
  <c r="AF36" i="69"/>
  <c r="AE36" i="69"/>
  <c r="AN35" i="69"/>
  <c r="AM35" i="69"/>
  <c r="AL35" i="69"/>
  <c r="AK35" i="69"/>
  <c r="AJ35" i="69"/>
  <c r="AI35" i="69"/>
  <c r="AH35" i="69"/>
  <c r="AG35" i="69"/>
  <c r="AF35" i="69"/>
  <c r="AE35" i="69"/>
  <c r="AM34" i="69"/>
  <c r="AL34" i="69"/>
  <c r="AK34" i="69"/>
  <c r="AJ34" i="69"/>
  <c r="AI34" i="69"/>
  <c r="AH34" i="69"/>
  <c r="AG34" i="69"/>
  <c r="AF34" i="69"/>
  <c r="AE34" i="69"/>
  <c r="AM33" i="69"/>
  <c r="AL33" i="69"/>
  <c r="AK33" i="69"/>
  <c r="AJ33" i="69"/>
  <c r="AI33" i="69"/>
  <c r="AH33" i="69"/>
  <c r="AG33" i="69"/>
  <c r="AN33" i="69" s="1"/>
  <c r="AF33" i="69"/>
  <c r="AE33" i="69"/>
  <c r="AN32" i="69"/>
  <c r="AM32" i="69"/>
  <c r="AL32" i="69"/>
  <c r="AK32" i="69"/>
  <c r="AJ32" i="69"/>
  <c r="AI32" i="69"/>
  <c r="AH32" i="69"/>
  <c r="AG32" i="69"/>
  <c r="AF32" i="69"/>
  <c r="AE32" i="69"/>
  <c r="AN31" i="69"/>
  <c r="AM31" i="69"/>
  <c r="AL31" i="69"/>
  <c r="AK31" i="69"/>
  <c r="AJ31" i="69"/>
  <c r="AI31" i="69"/>
  <c r="AH31" i="69"/>
  <c r="AG31" i="69"/>
  <c r="AF31" i="69"/>
  <c r="AE31" i="69"/>
  <c r="AN30" i="69"/>
  <c r="AM30" i="69"/>
  <c r="AL30" i="69"/>
  <c r="AK30" i="69"/>
  <c r="AJ30" i="69"/>
  <c r="AI30" i="69"/>
  <c r="AH30" i="69"/>
  <c r="AG30" i="69"/>
  <c r="AF30" i="69"/>
  <c r="AE30" i="69"/>
  <c r="AN29" i="69"/>
  <c r="AM29" i="69"/>
  <c r="AL29" i="69"/>
  <c r="AK29" i="69"/>
  <c r="AJ29" i="69"/>
  <c r="AI29" i="69"/>
  <c r="AH29" i="69"/>
  <c r="AG29" i="69"/>
  <c r="AF29" i="69"/>
  <c r="AE29" i="69"/>
  <c r="AM28" i="69"/>
  <c r="AL28" i="69"/>
  <c r="AK28" i="69"/>
  <c r="AJ28" i="69"/>
  <c r="AI28" i="69"/>
  <c r="AH28" i="69"/>
  <c r="AG28" i="69"/>
  <c r="AF28" i="69"/>
  <c r="AE28" i="69"/>
  <c r="AM27" i="69"/>
  <c r="AL27" i="69"/>
  <c r="AK27" i="69"/>
  <c r="AJ27" i="69"/>
  <c r="AI27" i="69"/>
  <c r="AH27" i="69"/>
  <c r="AG27" i="69"/>
  <c r="AN27" i="69" s="1"/>
  <c r="AF27" i="69"/>
  <c r="AE27" i="69"/>
  <c r="AN26" i="69"/>
  <c r="AM26" i="69"/>
  <c r="AL26" i="69"/>
  <c r="AK26" i="69"/>
  <c r="AJ26" i="69"/>
  <c r="AI26" i="69"/>
  <c r="AH26" i="69"/>
  <c r="AG26" i="69"/>
  <c r="AF26" i="69"/>
  <c r="AE26" i="69"/>
  <c r="AN25" i="69"/>
  <c r="AM25" i="69"/>
  <c r="AL25" i="69"/>
  <c r="AK25" i="69"/>
  <c r="AJ25" i="69"/>
  <c r="AI25" i="69"/>
  <c r="AH25" i="69"/>
  <c r="AG25" i="69"/>
  <c r="AF25" i="69"/>
  <c r="AE25" i="69"/>
  <c r="AN24" i="69"/>
  <c r="AM24" i="69"/>
  <c r="AL24" i="69"/>
  <c r="AK24" i="69"/>
  <c r="AJ24" i="69"/>
  <c r="AI24" i="69"/>
  <c r="AH24" i="69"/>
  <c r="AG24" i="69"/>
  <c r="AF24" i="69"/>
  <c r="AE24" i="69"/>
  <c r="AN23" i="69"/>
  <c r="AM23" i="69"/>
  <c r="AL23" i="69"/>
  <c r="AK23" i="69"/>
  <c r="AJ23" i="69"/>
  <c r="AI23" i="69"/>
  <c r="AH23" i="69"/>
  <c r="AG23" i="69"/>
  <c r="AF23" i="69"/>
  <c r="AE23" i="69"/>
  <c r="AM22" i="69"/>
  <c r="AL22" i="69"/>
  <c r="AK22" i="69"/>
  <c r="AJ22" i="69"/>
  <c r="AI22" i="69"/>
  <c r="AH22" i="69"/>
  <c r="AG22" i="69"/>
  <c r="AF22" i="69"/>
  <c r="AE22" i="69"/>
  <c r="AM21" i="69"/>
  <c r="AL21" i="69"/>
  <c r="AK21" i="69"/>
  <c r="AJ21" i="69"/>
  <c r="AI21" i="69"/>
  <c r="AH21" i="69"/>
  <c r="AG21" i="69"/>
  <c r="AN21" i="69" s="1"/>
  <c r="AF21" i="69"/>
  <c r="AE21" i="69"/>
  <c r="AN20" i="69"/>
  <c r="AM20" i="69"/>
  <c r="AL20" i="69"/>
  <c r="AK20" i="69"/>
  <c r="AJ20" i="69"/>
  <c r="AI20" i="69"/>
  <c r="AH20" i="69"/>
  <c r="AG20" i="69"/>
  <c r="AF20" i="69"/>
  <c r="AE20" i="69"/>
  <c r="AN19" i="69"/>
  <c r="AM19" i="69"/>
  <c r="AL19" i="69"/>
  <c r="AK19" i="69"/>
  <c r="AJ19" i="69"/>
  <c r="AI19" i="69"/>
  <c r="AH19" i="69"/>
  <c r="AG19" i="69"/>
  <c r="AF19" i="69"/>
  <c r="AE19" i="69"/>
  <c r="AM18" i="69"/>
  <c r="AL18" i="69"/>
  <c r="AK18" i="69"/>
  <c r="AJ18" i="69"/>
  <c r="AI18" i="69"/>
  <c r="AH18" i="69"/>
  <c r="AG18" i="69"/>
  <c r="AF18" i="69"/>
  <c r="AE18" i="69"/>
  <c r="AM17" i="69"/>
  <c r="AL17" i="69"/>
  <c r="AK17" i="69"/>
  <c r="AJ17" i="69"/>
  <c r="AI17" i="69"/>
  <c r="AH17" i="69"/>
  <c r="AG17" i="69"/>
  <c r="AN17" i="69" s="1"/>
  <c r="AF17" i="69"/>
  <c r="AE17" i="69"/>
  <c r="AM16" i="69"/>
  <c r="AL16" i="69"/>
  <c r="AK16" i="69"/>
  <c r="AJ16" i="69"/>
  <c r="AI16" i="69"/>
  <c r="AH16" i="69"/>
  <c r="AG16" i="69"/>
  <c r="AF16" i="69"/>
  <c r="AE16" i="69"/>
  <c r="AM15" i="69"/>
  <c r="AL15" i="69"/>
  <c r="AK15" i="69"/>
  <c r="AJ15" i="69"/>
  <c r="AI15" i="69"/>
  <c r="AH15" i="69"/>
  <c r="AG15" i="69"/>
  <c r="AN15" i="69" s="1"/>
  <c r="AF15" i="69"/>
  <c r="AE15" i="69"/>
  <c r="AM14" i="69"/>
  <c r="AL14" i="69"/>
  <c r="AK14" i="69"/>
  <c r="AJ14" i="69"/>
  <c r="AI14" i="69"/>
  <c r="AH14" i="69"/>
  <c r="AG14" i="69"/>
  <c r="AF14" i="69"/>
  <c r="AE14" i="69"/>
  <c r="AM13" i="69"/>
  <c r="AL13" i="69"/>
  <c r="AK13" i="69"/>
  <c r="AJ13" i="69"/>
  <c r="AI13" i="69"/>
  <c r="AH13" i="69"/>
  <c r="AG13" i="69"/>
  <c r="AN13" i="69" s="1"/>
  <c r="AF13" i="69"/>
  <c r="AE13" i="69"/>
  <c r="AN12" i="69"/>
  <c r="AM12" i="69"/>
  <c r="AL12" i="69"/>
  <c r="AK12" i="69"/>
  <c r="AJ12" i="69"/>
  <c r="AI12" i="69"/>
  <c r="AH12" i="69"/>
  <c r="AG12" i="69"/>
  <c r="AF12" i="69"/>
  <c r="AE12" i="69"/>
  <c r="AN11" i="69"/>
  <c r="AM11" i="69"/>
  <c r="AL11" i="69"/>
  <c r="AK11" i="69"/>
  <c r="AJ11" i="69"/>
  <c r="AI11" i="69"/>
  <c r="AH11" i="69"/>
  <c r="AG11" i="69"/>
  <c r="AF11" i="69"/>
  <c r="AE11" i="69"/>
  <c r="AN10" i="69"/>
  <c r="AM10" i="69"/>
  <c r="AL10" i="69"/>
  <c r="AK10" i="69"/>
  <c r="AJ10" i="69"/>
  <c r="AI10" i="69"/>
  <c r="AH10" i="69"/>
  <c r="AG10" i="69"/>
  <c r="AF10" i="69"/>
  <c r="AE10" i="69"/>
  <c r="AN9" i="69"/>
  <c r="AM9" i="69"/>
  <c r="AL9" i="69"/>
  <c r="AK9" i="69"/>
  <c r="AJ9" i="69"/>
  <c r="AI9" i="69"/>
  <c r="AH9" i="69"/>
  <c r="AG9" i="69"/>
  <c r="AF9" i="69"/>
  <c r="AE9" i="69"/>
  <c r="AN8" i="69"/>
  <c r="AM8" i="69"/>
  <c r="AL8" i="69"/>
  <c r="AK8" i="69"/>
  <c r="AJ8" i="69"/>
  <c r="AI8" i="69"/>
  <c r="AH8" i="69"/>
  <c r="AG8" i="69"/>
  <c r="AF8" i="69"/>
  <c r="AE8" i="69"/>
  <c r="AN7" i="69"/>
  <c r="AM7" i="69"/>
  <c r="AL7" i="69"/>
  <c r="AK7" i="69"/>
  <c r="AJ7" i="69"/>
  <c r="AI7" i="69"/>
  <c r="AH7" i="69"/>
  <c r="AG7" i="69"/>
  <c r="AF7" i="69"/>
  <c r="AE7" i="69"/>
  <c r="B7" i="69"/>
  <c r="AN6" i="69"/>
  <c r="AM6" i="69"/>
  <c r="AL6" i="69"/>
  <c r="AK6" i="69"/>
  <c r="AJ6" i="69"/>
  <c r="AI6" i="69"/>
  <c r="AH6" i="69"/>
  <c r="AG6" i="69"/>
  <c r="AF6" i="69"/>
  <c r="AE6" i="69"/>
  <c r="AM5" i="69"/>
  <c r="AL5" i="69"/>
  <c r="AK5" i="69"/>
  <c r="AJ5" i="69"/>
  <c r="AI5" i="69"/>
  <c r="AH5" i="69"/>
  <c r="AG5" i="69"/>
  <c r="AF5" i="69"/>
  <c r="AE5" i="69"/>
  <c r="AG4" i="69"/>
  <c r="AF4" i="69"/>
  <c r="X2" i="69" a="1"/>
  <c r="D9" i="69" s="1"/>
  <c r="AM55" i="68"/>
  <c r="AL55" i="68"/>
  <c r="AK55" i="68"/>
  <c r="AJ55" i="68"/>
  <c r="AI55" i="68"/>
  <c r="AH55" i="68"/>
  <c r="AG55" i="68"/>
  <c r="AN55" i="68" s="1"/>
  <c r="AF55" i="68"/>
  <c r="AE55" i="68"/>
  <c r="AN54" i="68"/>
  <c r="AM54" i="68"/>
  <c r="AL54" i="68"/>
  <c r="AK54" i="68"/>
  <c r="AJ54" i="68"/>
  <c r="AI54" i="68"/>
  <c r="AH54" i="68"/>
  <c r="AG54" i="68"/>
  <c r="AF54" i="68"/>
  <c r="AE54" i="68"/>
  <c r="AN53" i="68"/>
  <c r="AM53" i="68"/>
  <c r="AL53" i="68"/>
  <c r="AK53" i="68"/>
  <c r="AJ53" i="68"/>
  <c r="AI53" i="68"/>
  <c r="AH53" i="68"/>
  <c r="AG53" i="68"/>
  <c r="AF53" i="68"/>
  <c r="AE53" i="68"/>
  <c r="AM52" i="68"/>
  <c r="AL52" i="68"/>
  <c r="AK52" i="68"/>
  <c r="AJ52" i="68"/>
  <c r="AI52" i="68"/>
  <c r="AH52" i="68"/>
  <c r="AG52" i="68"/>
  <c r="AF52" i="68"/>
  <c r="AE52" i="68"/>
  <c r="AM51" i="68"/>
  <c r="AL51" i="68"/>
  <c r="AK51" i="68"/>
  <c r="AJ51" i="68"/>
  <c r="AI51" i="68"/>
  <c r="AH51" i="68"/>
  <c r="AG51" i="68"/>
  <c r="AN51" i="68" s="1"/>
  <c r="AF51" i="68"/>
  <c r="AE51" i="68"/>
  <c r="AN50" i="68"/>
  <c r="AM50" i="68"/>
  <c r="AL50" i="68"/>
  <c r="AK50" i="68"/>
  <c r="AJ50" i="68"/>
  <c r="AI50" i="68"/>
  <c r="AH50" i="68"/>
  <c r="AG50" i="68"/>
  <c r="AF50" i="68"/>
  <c r="AE50" i="68"/>
  <c r="AN49" i="68"/>
  <c r="AM49" i="68"/>
  <c r="AL49" i="68"/>
  <c r="AK49" i="68"/>
  <c r="AJ49" i="68"/>
  <c r="AI49" i="68"/>
  <c r="AH49" i="68"/>
  <c r="AG49" i="68"/>
  <c r="AF49" i="68"/>
  <c r="AE49" i="68"/>
  <c r="AN48" i="68"/>
  <c r="AM48" i="68"/>
  <c r="AL48" i="68"/>
  <c r="AK48" i="68"/>
  <c r="AJ48" i="68"/>
  <c r="AI48" i="68"/>
  <c r="AH48" i="68"/>
  <c r="AG48" i="68"/>
  <c r="AF48" i="68"/>
  <c r="AE48" i="68"/>
  <c r="AN47" i="68"/>
  <c r="AM47" i="68"/>
  <c r="AL47" i="68"/>
  <c r="AK47" i="68"/>
  <c r="AJ47" i="68"/>
  <c r="AI47" i="68"/>
  <c r="AH47" i="68"/>
  <c r="AG47" i="68"/>
  <c r="AF47" i="68"/>
  <c r="AE47" i="68"/>
  <c r="AM46" i="68"/>
  <c r="AL46" i="68"/>
  <c r="AK46" i="68"/>
  <c r="AJ46" i="68"/>
  <c r="AI46" i="68"/>
  <c r="AH46" i="68"/>
  <c r="AG46" i="68"/>
  <c r="AF46" i="68"/>
  <c r="AE46" i="68"/>
  <c r="AM45" i="68"/>
  <c r="AL45" i="68"/>
  <c r="AK45" i="68"/>
  <c r="AJ45" i="68"/>
  <c r="AI45" i="68"/>
  <c r="AH45" i="68"/>
  <c r="AG45" i="68"/>
  <c r="AN45" i="68" s="1"/>
  <c r="AF45" i="68"/>
  <c r="AE45" i="68"/>
  <c r="AN44" i="68"/>
  <c r="AM44" i="68"/>
  <c r="AL44" i="68"/>
  <c r="AK44" i="68"/>
  <c r="AJ44" i="68"/>
  <c r="AI44" i="68"/>
  <c r="AH44" i="68"/>
  <c r="AG44" i="68"/>
  <c r="AF44" i="68"/>
  <c r="AE44" i="68"/>
  <c r="AN43" i="68"/>
  <c r="AM43" i="68"/>
  <c r="AL43" i="68"/>
  <c r="AK43" i="68"/>
  <c r="AJ43" i="68"/>
  <c r="AI43" i="68"/>
  <c r="AH43" i="68"/>
  <c r="AG43" i="68"/>
  <c r="AF43" i="68"/>
  <c r="AE43" i="68"/>
  <c r="AN42" i="68"/>
  <c r="AM42" i="68"/>
  <c r="AL42" i="68"/>
  <c r="AK42" i="68"/>
  <c r="AJ42" i="68"/>
  <c r="AI42" i="68"/>
  <c r="AH42" i="68"/>
  <c r="AG42" i="68"/>
  <c r="AF42" i="68"/>
  <c r="AE42" i="68"/>
  <c r="AN41" i="68"/>
  <c r="AM41" i="68"/>
  <c r="AL41" i="68"/>
  <c r="AK41" i="68"/>
  <c r="AJ41" i="68"/>
  <c r="AI41" i="68"/>
  <c r="AH41" i="68"/>
  <c r="AG41" i="68"/>
  <c r="AF41" i="68"/>
  <c r="AE41" i="68"/>
  <c r="AM40" i="68"/>
  <c r="AL40" i="68"/>
  <c r="AK40" i="68"/>
  <c r="AJ40" i="68"/>
  <c r="AI40" i="68"/>
  <c r="AH40" i="68"/>
  <c r="AG40" i="68"/>
  <c r="AF40" i="68"/>
  <c r="AE40" i="68"/>
  <c r="AM39" i="68"/>
  <c r="AL39" i="68"/>
  <c r="AK39" i="68"/>
  <c r="AJ39" i="68"/>
  <c r="AI39" i="68"/>
  <c r="AH39" i="68"/>
  <c r="AG39" i="68"/>
  <c r="AN39" i="68" s="1"/>
  <c r="AF39" i="68"/>
  <c r="AE39" i="68"/>
  <c r="AN38" i="68"/>
  <c r="AM38" i="68"/>
  <c r="AL38" i="68"/>
  <c r="AK38" i="68"/>
  <c r="AJ38" i="68"/>
  <c r="AI38" i="68"/>
  <c r="AH38" i="68"/>
  <c r="AG38" i="68"/>
  <c r="AF38" i="68"/>
  <c r="AE38" i="68"/>
  <c r="AN37" i="68"/>
  <c r="AM37" i="68"/>
  <c r="AL37" i="68"/>
  <c r="AK37" i="68"/>
  <c r="AJ37" i="68"/>
  <c r="AI37" i="68"/>
  <c r="AH37" i="68"/>
  <c r="AG37" i="68"/>
  <c r="AF37" i="68"/>
  <c r="AE37" i="68"/>
  <c r="AN36" i="68"/>
  <c r="AM36" i="68"/>
  <c r="AL36" i="68"/>
  <c r="AK36" i="68"/>
  <c r="AJ36" i="68"/>
  <c r="AI36" i="68"/>
  <c r="AH36" i="68"/>
  <c r="AG36" i="68"/>
  <c r="AF36" i="68"/>
  <c r="AE36" i="68"/>
  <c r="AN35" i="68"/>
  <c r="AM35" i="68"/>
  <c r="AL35" i="68"/>
  <c r="AK35" i="68"/>
  <c r="AJ35" i="68"/>
  <c r="AI35" i="68"/>
  <c r="AH35" i="68"/>
  <c r="AG35" i="68"/>
  <c r="AF35" i="68"/>
  <c r="AE35" i="68"/>
  <c r="AM34" i="68"/>
  <c r="AL34" i="68"/>
  <c r="AK34" i="68"/>
  <c r="AJ34" i="68"/>
  <c r="AI34" i="68"/>
  <c r="AH34" i="68"/>
  <c r="AG34" i="68"/>
  <c r="AF34" i="68"/>
  <c r="AE34" i="68"/>
  <c r="AM33" i="68"/>
  <c r="AL33" i="68"/>
  <c r="AK33" i="68"/>
  <c r="AJ33" i="68"/>
  <c r="AI33" i="68"/>
  <c r="AH33" i="68"/>
  <c r="AG33" i="68"/>
  <c r="AN33" i="68" s="1"/>
  <c r="AF33" i="68"/>
  <c r="AE33" i="68"/>
  <c r="AN32" i="68"/>
  <c r="AM32" i="68"/>
  <c r="AL32" i="68"/>
  <c r="AK32" i="68"/>
  <c r="AJ32" i="68"/>
  <c r="AI32" i="68"/>
  <c r="AH32" i="68"/>
  <c r="AG32" i="68"/>
  <c r="AF32" i="68"/>
  <c r="AE32" i="68"/>
  <c r="AN31" i="68"/>
  <c r="AM31" i="68"/>
  <c r="AL31" i="68"/>
  <c r="AK31" i="68"/>
  <c r="AJ31" i="68"/>
  <c r="AI31" i="68"/>
  <c r="AH31" i="68"/>
  <c r="AG31" i="68"/>
  <c r="AF31" i="68"/>
  <c r="AE31" i="68"/>
  <c r="AN30" i="68"/>
  <c r="AM30" i="68"/>
  <c r="AL30" i="68"/>
  <c r="AK30" i="68"/>
  <c r="AJ30" i="68"/>
  <c r="AI30" i="68"/>
  <c r="AH30" i="68"/>
  <c r="AG30" i="68"/>
  <c r="AF30" i="68"/>
  <c r="AE30" i="68"/>
  <c r="AN29" i="68"/>
  <c r="AM29" i="68"/>
  <c r="AL29" i="68"/>
  <c r="AK29" i="68"/>
  <c r="AJ29" i="68"/>
  <c r="AI29" i="68"/>
  <c r="AH29" i="68"/>
  <c r="AG29" i="68"/>
  <c r="AF29" i="68"/>
  <c r="AE29" i="68"/>
  <c r="AM28" i="68"/>
  <c r="AL28" i="68"/>
  <c r="AK28" i="68"/>
  <c r="AJ28" i="68"/>
  <c r="AI28" i="68"/>
  <c r="AH28" i="68"/>
  <c r="AG28" i="68"/>
  <c r="AF28" i="68"/>
  <c r="AE28" i="68"/>
  <c r="AM27" i="68"/>
  <c r="AL27" i="68"/>
  <c r="AK27" i="68"/>
  <c r="AJ27" i="68"/>
  <c r="AI27" i="68"/>
  <c r="AH27" i="68"/>
  <c r="AG27" i="68"/>
  <c r="AN27" i="68" s="1"/>
  <c r="AF27" i="68"/>
  <c r="AE27" i="68"/>
  <c r="AN26" i="68"/>
  <c r="AM26" i="68"/>
  <c r="AL26" i="68"/>
  <c r="AK26" i="68"/>
  <c r="AJ26" i="68"/>
  <c r="AI26" i="68"/>
  <c r="AH26" i="68"/>
  <c r="AG26" i="68"/>
  <c r="AF26" i="68"/>
  <c r="AE26" i="68"/>
  <c r="AN25" i="68"/>
  <c r="AM25" i="68"/>
  <c r="AL25" i="68"/>
  <c r="AK25" i="68"/>
  <c r="AJ25" i="68"/>
  <c r="AI25" i="68"/>
  <c r="AH25" i="68"/>
  <c r="AG25" i="68"/>
  <c r="AF25" i="68"/>
  <c r="AE25" i="68"/>
  <c r="AN24" i="68"/>
  <c r="AM24" i="68"/>
  <c r="AL24" i="68"/>
  <c r="AK24" i="68"/>
  <c r="AJ24" i="68"/>
  <c r="AI24" i="68"/>
  <c r="AH24" i="68"/>
  <c r="AG24" i="68"/>
  <c r="AF24" i="68"/>
  <c r="AE24" i="68"/>
  <c r="AN23" i="68"/>
  <c r="AM23" i="68"/>
  <c r="AL23" i="68"/>
  <c r="AK23" i="68"/>
  <c r="AJ23" i="68"/>
  <c r="AI23" i="68"/>
  <c r="AH23" i="68"/>
  <c r="AG23" i="68"/>
  <c r="AF23" i="68"/>
  <c r="AE23" i="68"/>
  <c r="AM22" i="68"/>
  <c r="AL22" i="68"/>
  <c r="AK22" i="68"/>
  <c r="AJ22" i="68"/>
  <c r="AI22" i="68"/>
  <c r="AH22" i="68"/>
  <c r="AG22" i="68"/>
  <c r="AF22" i="68"/>
  <c r="AE22" i="68"/>
  <c r="AM21" i="68"/>
  <c r="AL21" i="68"/>
  <c r="AK21" i="68"/>
  <c r="AJ21" i="68"/>
  <c r="AI21" i="68"/>
  <c r="AH21" i="68"/>
  <c r="AG21" i="68"/>
  <c r="AN21" i="68" s="1"/>
  <c r="AF21" i="68"/>
  <c r="AE21" i="68"/>
  <c r="AN20" i="68"/>
  <c r="AM20" i="68"/>
  <c r="AL20" i="68"/>
  <c r="AK20" i="68"/>
  <c r="AJ20" i="68"/>
  <c r="AI20" i="68"/>
  <c r="AH20" i="68"/>
  <c r="AG20" i="68"/>
  <c r="AF20" i="68"/>
  <c r="AE20" i="68"/>
  <c r="AN19" i="68"/>
  <c r="AM19" i="68"/>
  <c r="AL19" i="68"/>
  <c r="AK19" i="68"/>
  <c r="AJ19" i="68"/>
  <c r="AI19" i="68"/>
  <c r="AH19" i="68"/>
  <c r="AG19" i="68"/>
  <c r="AF19" i="68"/>
  <c r="AE19" i="68"/>
  <c r="AM18" i="68"/>
  <c r="AL18" i="68"/>
  <c r="AK18" i="68"/>
  <c r="AJ18" i="68"/>
  <c r="AI18" i="68"/>
  <c r="AH18" i="68"/>
  <c r="AG18" i="68"/>
  <c r="AF18" i="68"/>
  <c r="AE18" i="68"/>
  <c r="AM17" i="68"/>
  <c r="AL17" i="68"/>
  <c r="AK17" i="68"/>
  <c r="AJ17" i="68"/>
  <c r="AI17" i="68"/>
  <c r="AH17" i="68"/>
  <c r="AG17" i="68"/>
  <c r="AN17" i="68" s="1"/>
  <c r="AF17" i="68"/>
  <c r="AE17" i="68"/>
  <c r="AM16" i="68"/>
  <c r="AL16" i="68"/>
  <c r="AK16" i="68"/>
  <c r="AJ16" i="68"/>
  <c r="AI16" i="68"/>
  <c r="AH16" i="68"/>
  <c r="AG16" i="68"/>
  <c r="AF16" i="68"/>
  <c r="AE16" i="68"/>
  <c r="AM15" i="68"/>
  <c r="AL15" i="68"/>
  <c r="AK15" i="68"/>
  <c r="AJ15" i="68"/>
  <c r="AI15" i="68"/>
  <c r="AH15" i="68"/>
  <c r="AG15" i="68"/>
  <c r="AN15" i="68" s="1"/>
  <c r="AF15" i="68"/>
  <c r="AE15" i="68"/>
  <c r="AM14" i="68"/>
  <c r="AL14" i="68"/>
  <c r="AK14" i="68"/>
  <c r="AJ14" i="68"/>
  <c r="AI14" i="68"/>
  <c r="AH14" i="68"/>
  <c r="AG14" i="68"/>
  <c r="AF14" i="68"/>
  <c r="AE14" i="68"/>
  <c r="AM13" i="68"/>
  <c r="AL13" i="68"/>
  <c r="AK13" i="68"/>
  <c r="AJ13" i="68"/>
  <c r="AI13" i="68"/>
  <c r="AH13" i="68"/>
  <c r="AG13" i="68"/>
  <c r="AN13" i="68" s="1"/>
  <c r="AF13" i="68"/>
  <c r="AE13" i="68"/>
  <c r="AN12" i="68"/>
  <c r="AM12" i="68"/>
  <c r="AL12" i="68"/>
  <c r="AK12" i="68"/>
  <c r="AJ12" i="68"/>
  <c r="AI12" i="68"/>
  <c r="AH12" i="68"/>
  <c r="AG12" i="68"/>
  <c r="AF12" i="68"/>
  <c r="AE12" i="68"/>
  <c r="AN11" i="68"/>
  <c r="AM11" i="68"/>
  <c r="AL11" i="68"/>
  <c r="AK11" i="68"/>
  <c r="AJ11" i="68"/>
  <c r="AI11" i="68"/>
  <c r="AH11" i="68"/>
  <c r="AG11" i="68"/>
  <c r="AF11" i="68"/>
  <c r="AE11" i="68"/>
  <c r="AN10" i="68"/>
  <c r="AM10" i="68"/>
  <c r="AL10" i="68"/>
  <c r="AK10" i="68"/>
  <c r="AJ10" i="68"/>
  <c r="AI10" i="68"/>
  <c r="AH10" i="68"/>
  <c r="AG10" i="68"/>
  <c r="AF10" i="68"/>
  <c r="AE10" i="68"/>
  <c r="AN9" i="68"/>
  <c r="AM9" i="68"/>
  <c r="AL9" i="68"/>
  <c r="AK9" i="68"/>
  <c r="AJ9" i="68"/>
  <c r="AI9" i="68"/>
  <c r="AH9" i="68"/>
  <c r="AG9" i="68"/>
  <c r="AF9" i="68"/>
  <c r="AE9" i="68"/>
  <c r="AN8" i="68"/>
  <c r="AM8" i="68"/>
  <c r="AL8" i="68"/>
  <c r="AK8" i="68"/>
  <c r="AJ8" i="68"/>
  <c r="AI8" i="68"/>
  <c r="AH8" i="68"/>
  <c r="AG8" i="68"/>
  <c r="AF8" i="68"/>
  <c r="AE8" i="68"/>
  <c r="AN7" i="68"/>
  <c r="AM7" i="68"/>
  <c r="AL7" i="68"/>
  <c r="AK7" i="68"/>
  <c r="AJ7" i="68"/>
  <c r="AI7" i="68"/>
  <c r="AH7" i="68"/>
  <c r="AG7" i="68"/>
  <c r="AF7" i="68"/>
  <c r="AE7" i="68"/>
  <c r="B7" i="68"/>
  <c r="AN6" i="68"/>
  <c r="AM6" i="68"/>
  <c r="AL6" i="68"/>
  <c r="AK6" i="68"/>
  <c r="AJ6" i="68"/>
  <c r="AI6" i="68"/>
  <c r="AH6" i="68"/>
  <c r="AG6" i="68"/>
  <c r="AF6" i="68"/>
  <c r="AE6" i="68"/>
  <c r="AM5" i="68"/>
  <c r="AL5" i="68"/>
  <c r="AK5" i="68"/>
  <c r="AJ5" i="68"/>
  <c r="AI5" i="68"/>
  <c r="AH5" i="68"/>
  <c r="AG5" i="68"/>
  <c r="AF5" i="68"/>
  <c r="AE5" i="68"/>
  <c r="AG4" i="68"/>
  <c r="AF4" i="68"/>
  <c r="X2" i="68" a="1"/>
  <c r="D9" i="68" s="1"/>
  <c r="AM55" i="67"/>
  <c r="AL55" i="67"/>
  <c r="AK55" i="67"/>
  <c r="AJ55" i="67"/>
  <c r="AI55" i="67"/>
  <c r="AH55" i="67"/>
  <c r="AG55" i="67"/>
  <c r="AN55" i="67" s="1"/>
  <c r="AF55" i="67"/>
  <c r="AE55" i="67"/>
  <c r="AN54" i="67"/>
  <c r="AM54" i="67"/>
  <c r="AL54" i="67"/>
  <c r="AK54" i="67"/>
  <c r="AJ54" i="67"/>
  <c r="AI54" i="67"/>
  <c r="AH54" i="67"/>
  <c r="AG54" i="67"/>
  <c r="AF54" i="67"/>
  <c r="AE54" i="67"/>
  <c r="AN53" i="67"/>
  <c r="AM53" i="67"/>
  <c r="AL53" i="67"/>
  <c r="AK53" i="67"/>
  <c r="AJ53" i="67"/>
  <c r="AI53" i="67"/>
  <c r="AH53" i="67"/>
  <c r="AG53" i="67"/>
  <c r="AF53" i="67"/>
  <c r="AE53" i="67"/>
  <c r="AM52" i="67"/>
  <c r="AL52" i="67"/>
  <c r="AK52" i="67"/>
  <c r="AJ52" i="67"/>
  <c r="AI52" i="67"/>
  <c r="AH52" i="67"/>
  <c r="AG52" i="67"/>
  <c r="AF52" i="67"/>
  <c r="AE52" i="67"/>
  <c r="AM51" i="67"/>
  <c r="AL51" i="67"/>
  <c r="AK51" i="67"/>
  <c r="AJ51" i="67"/>
  <c r="AI51" i="67"/>
  <c r="AH51" i="67"/>
  <c r="AG51" i="67"/>
  <c r="AN51" i="67" s="1"/>
  <c r="AF51" i="67"/>
  <c r="AE51" i="67"/>
  <c r="AM50" i="67"/>
  <c r="AL50" i="67"/>
  <c r="AK50" i="67"/>
  <c r="AJ50" i="67"/>
  <c r="AI50" i="67"/>
  <c r="AH50" i="67"/>
  <c r="AG50" i="67"/>
  <c r="AN50" i="67" s="1"/>
  <c r="AF50" i="67"/>
  <c r="AE50" i="67"/>
  <c r="AM49" i="67"/>
  <c r="AL49" i="67"/>
  <c r="AK49" i="67"/>
  <c r="AJ49" i="67"/>
  <c r="AI49" i="67"/>
  <c r="AH49" i="67"/>
  <c r="AG49" i="67"/>
  <c r="AN49" i="67" s="1"/>
  <c r="AF49" i="67"/>
  <c r="AE49" i="67"/>
  <c r="AN48" i="67"/>
  <c r="AM48" i="67"/>
  <c r="AL48" i="67"/>
  <c r="AK48" i="67"/>
  <c r="AJ48" i="67"/>
  <c r="AI48" i="67"/>
  <c r="AH48" i="67"/>
  <c r="AG48" i="67"/>
  <c r="AF48" i="67"/>
  <c r="AE48" i="67"/>
  <c r="AN47" i="67"/>
  <c r="AM47" i="67"/>
  <c r="AL47" i="67"/>
  <c r="AK47" i="67"/>
  <c r="AJ47" i="67"/>
  <c r="AI47" i="67"/>
  <c r="AH47" i="67"/>
  <c r="AG47" i="67"/>
  <c r="AF47" i="67"/>
  <c r="AE47" i="67"/>
  <c r="AM46" i="67"/>
  <c r="AL46" i="67"/>
  <c r="AK46" i="67"/>
  <c r="AJ46" i="67"/>
  <c r="AI46" i="67"/>
  <c r="AH46" i="67"/>
  <c r="AG46" i="67"/>
  <c r="AF46" i="67"/>
  <c r="AE46" i="67"/>
  <c r="AM45" i="67"/>
  <c r="AL45" i="67"/>
  <c r="AK45" i="67"/>
  <c r="AJ45" i="67"/>
  <c r="AI45" i="67"/>
  <c r="AH45" i="67"/>
  <c r="AG45" i="67"/>
  <c r="AN45" i="67" s="1"/>
  <c r="AF45" i="67"/>
  <c r="AE45" i="67"/>
  <c r="AM44" i="67"/>
  <c r="AL44" i="67"/>
  <c r="AK44" i="67"/>
  <c r="AJ44" i="67"/>
  <c r="AI44" i="67"/>
  <c r="AH44" i="67"/>
  <c r="AG44" i="67"/>
  <c r="AN44" i="67" s="1"/>
  <c r="AF44" i="67"/>
  <c r="AE44" i="67"/>
  <c r="AM43" i="67"/>
  <c r="AL43" i="67"/>
  <c r="AK43" i="67"/>
  <c r="AJ43" i="67"/>
  <c r="AI43" i="67"/>
  <c r="AH43" i="67"/>
  <c r="AG43" i="67"/>
  <c r="AN43" i="67" s="1"/>
  <c r="AF43" i="67"/>
  <c r="AE43" i="67"/>
  <c r="AN42" i="67"/>
  <c r="AM42" i="67"/>
  <c r="AL42" i="67"/>
  <c r="AK42" i="67"/>
  <c r="AJ42" i="67"/>
  <c r="AI42" i="67"/>
  <c r="AH42" i="67"/>
  <c r="AG42" i="67"/>
  <c r="AF42" i="67"/>
  <c r="AE42" i="67"/>
  <c r="AN41" i="67"/>
  <c r="AM41" i="67"/>
  <c r="AL41" i="67"/>
  <c r="AK41" i="67"/>
  <c r="AJ41" i="67"/>
  <c r="AI41" i="67"/>
  <c r="AH41" i="67"/>
  <c r="AG41" i="67"/>
  <c r="AF41" i="67"/>
  <c r="AE41" i="67"/>
  <c r="AM40" i="67"/>
  <c r="AL40" i="67"/>
  <c r="AK40" i="67"/>
  <c r="AJ40" i="67"/>
  <c r="AI40" i="67"/>
  <c r="AH40" i="67"/>
  <c r="AG40" i="67"/>
  <c r="AF40" i="67"/>
  <c r="AE40" i="67"/>
  <c r="AM39" i="67"/>
  <c r="AL39" i="67"/>
  <c r="AK39" i="67"/>
  <c r="AJ39" i="67"/>
  <c r="AI39" i="67"/>
  <c r="AH39" i="67"/>
  <c r="AG39" i="67"/>
  <c r="AN39" i="67" s="1"/>
  <c r="AF39" i="67"/>
  <c r="AE39" i="67"/>
  <c r="AM38" i="67"/>
  <c r="AL38" i="67"/>
  <c r="AK38" i="67"/>
  <c r="AJ38" i="67"/>
  <c r="AI38" i="67"/>
  <c r="AH38" i="67"/>
  <c r="AG38" i="67"/>
  <c r="AF38" i="67"/>
  <c r="AE38" i="67"/>
  <c r="AM37" i="67"/>
  <c r="AL37" i="67"/>
  <c r="AK37" i="67"/>
  <c r="AJ37" i="67"/>
  <c r="AI37" i="67"/>
  <c r="AH37" i="67"/>
  <c r="AG37" i="67"/>
  <c r="AN37" i="67" s="1"/>
  <c r="AF37" i="67"/>
  <c r="AE37" i="67"/>
  <c r="AN36" i="67"/>
  <c r="AM36" i="67"/>
  <c r="AL36" i="67"/>
  <c r="AK36" i="67"/>
  <c r="AJ36" i="67"/>
  <c r="AI36" i="67"/>
  <c r="AH36" i="67"/>
  <c r="AG36" i="67"/>
  <c r="AF36" i="67"/>
  <c r="AE36" i="67"/>
  <c r="AN35" i="67"/>
  <c r="AM35" i="67"/>
  <c r="AL35" i="67"/>
  <c r="AK35" i="67"/>
  <c r="AJ35" i="67"/>
  <c r="AI35" i="67"/>
  <c r="AH35" i="67"/>
  <c r="AG35" i="67"/>
  <c r="AF35" i="67"/>
  <c r="AE35" i="67"/>
  <c r="AM34" i="67"/>
  <c r="AL34" i="67"/>
  <c r="AK34" i="67"/>
  <c r="AJ34" i="67"/>
  <c r="AI34" i="67"/>
  <c r="AH34" i="67"/>
  <c r="AG34" i="67"/>
  <c r="AF34" i="67"/>
  <c r="AE34" i="67"/>
  <c r="AM33" i="67"/>
  <c r="AL33" i="67"/>
  <c r="AK33" i="67"/>
  <c r="AJ33" i="67"/>
  <c r="AI33" i="67"/>
  <c r="AH33" i="67"/>
  <c r="AG33" i="67"/>
  <c r="AN33" i="67" s="1"/>
  <c r="AF33" i="67"/>
  <c r="AE33" i="67"/>
  <c r="AM32" i="67"/>
  <c r="AL32" i="67"/>
  <c r="AK32" i="67"/>
  <c r="AJ32" i="67"/>
  <c r="AI32" i="67"/>
  <c r="AH32" i="67"/>
  <c r="AG32" i="67"/>
  <c r="AF32" i="67"/>
  <c r="AE32" i="67"/>
  <c r="AM31" i="67"/>
  <c r="AL31" i="67"/>
  <c r="AK31" i="67"/>
  <c r="AJ31" i="67"/>
  <c r="AI31" i="67"/>
  <c r="AH31" i="67"/>
  <c r="AG31" i="67"/>
  <c r="AN31" i="67" s="1"/>
  <c r="AF31" i="67"/>
  <c r="AE31" i="67"/>
  <c r="AN30" i="67"/>
  <c r="AM30" i="67"/>
  <c r="AL30" i="67"/>
  <c r="AK30" i="67"/>
  <c r="AJ30" i="67"/>
  <c r="AI30" i="67"/>
  <c r="AH30" i="67"/>
  <c r="AG30" i="67"/>
  <c r="AF30" i="67"/>
  <c r="AE30" i="67"/>
  <c r="AN29" i="67"/>
  <c r="AM29" i="67"/>
  <c r="AL29" i="67"/>
  <c r="AK29" i="67"/>
  <c r="AJ29" i="67"/>
  <c r="AI29" i="67"/>
  <c r="AH29" i="67"/>
  <c r="AG29" i="67"/>
  <c r="AF29" i="67"/>
  <c r="AE29" i="67"/>
  <c r="AM28" i="67"/>
  <c r="AL28" i="67"/>
  <c r="AK28" i="67"/>
  <c r="AJ28" i="67"/>
  <c r="AI28" i="67"/>
  <c r="AH28" i="67"/>
  <c r="AG28" i="67"/>
  <c r="AF28" i="67"/>
  <c r="AE28" i="67"/>
  <c r="AM27" i="67"/>
  <c r="AL27" i="67"/>
  <c r="AK27" i="67"/>
  <c r="AJ27" i="67"/>
  <c r="AI27" i="67"/>
  <c r="AH27" i="67"/>
  <c r="AG27" i="67"/>
  <c r="AN27" i="67" s="1"/>
  <c r="AF27" i="67"/>
  <c r="AE27" i="67"/>
  <c r="AM26" i="67"/>
  <c r="AL26" i="67"/>
  <c r="AK26" i="67"/>
  <c r="AJ26" i="67"/>
  <c r="AI26" i="67"/>
  <c r="AH26" i="67"/>
  <c r="AG26" i="67"/>
  <c r="AF26" i="67"/>
  <c r="AE26" i="67"/>
  <c r="AM25" i="67"/>
  <c r="AL25" i="67"/>
  <c r="AK25" i="67"/>
  <c r="AJ25" i="67"/>
  <c r="AI25" i="67"/>
  <c r="AH25" i="67"/>
  <c r="AG25" i="67"/>
  <c r="AN25" i="67" s="1"/>
  <c r="AF25" i="67"/>
  <c r="AE25" i="67"/>
  <c r="AN24" i="67"/>
  <c r="AM24" i="67"/>
  <c r="AL24" i="67"/>
  <c r="AK24" i="67"/>
  <c r="AJ24" i="67"/>
  <c r="AI24" i="67"/>
  <c r="AH24" i="67"/>
  <c r="AG24" i="67"/>
  <c r="AF24" i="67"/>
  <c r="AE24" i="67"/>
  <c r="AN23" i="67"/>
  <c r="AM23" i="67"/>
  <c r="AL23" i="67"/>
  <c r="AK23" i="67"/>
  <c r="AJ23" i="67"/>
  <c r="AI23" i="67"/>
  <c r="AH23" i="67"/>
  <c r="AG23" i="67"/>
  <c r="AF23" i="67"/>
  <c r="AE23" i="67"/>
  <c r="AM22" i="67"/>
  <c r="AL22" i="67"/>
  <c r="AK22" i="67"/>
  <c r="AJ22" i="67"/>
  <c r="AI22" i="67"/>
  <c r="AH22" i="67"/>
  <c r="AG22" i="67"/>
  <c r="AF22" i="67"/>
  <c r="AE22" i="67"/>
  <c r="AM21" i="67"/>
  <c r="AL21" i="67"/>
  <c r="AK21" i="67"/>
  <c r="AJ21" i="67"/>
  <c r="AI21" i="67"/>
  <c r="AH21" i="67"/>
  <c r="AG21" i="67"/>
  <c r="AN21" i="67" s="1"/>
  <c r="AF21" i="67"/>
  <c r="AE21" i="67"/>
  <c r="AM20" i="67"/>
  <c r="AL20" i="67"/>
  <c r="AK20" i="67"/>
  <c r="AJ20" i="67"/>
  <c r="AI20" i="67"/>
  <c r="AH20" i="67"/>
  <c r="AG20" i="67"/>
  <c r="AF20" i="67"/>
  <c r="AE20" i="67"/>
  <c r="AM19" i="67"/>
  <c r="AL19" i="67"/>
  <c r="AK19" i="67"/>
  <c r="AJ19" i="67"/>
  <c r="AI19" i="67"/>
  <c r="AH19" i="67"/>
  <c r="AG19" i="67"/>
  <c r="AN19" i="67" s="1"/>
  <c r="AF19" i="67"/>
  <c r="AE19" i="67"/>
  <c r="AM18" i="67"/>
  <c r="AL18" i="67"/>
  <c r="AK18" i="67"/>
  <c r="AJ18" i="67"/>
  <c r="AI18" i="67"/>
  <c r="AH18" i="67"/>
  <c r="AG18" i="67"/>
  <c r="AF18" i="67"/>
  <c r="AE18" i="67"/>
  <c r="AM17" i="67"/>
  <c r="AL17" i="67"/>
  <c r="AK17" i="67"/>
  <c r="AJ17" i="67"/>
  <c r="AI17" i="67"/>
  <c r="AH17" i="67"/>
  <c r="AG17" i="67"/>
  <c r="AN17" i="67" s="1"/>
  <c r="AF17" i="67"/>
  <c r="AE17" i="67"/>
  <c r="AM16" i="67"/>
  <c r="AL16" i="67"/>
  <c r="AK16" i="67"/>
  <c r="AJ16" i="67"/>
  <c r="AI16" i="67"/>
  <c r="AH16" i="67"/>
  <c r="AG16" i="67"/>
  <c r="AF16" i="67"/>
  <c r="AE16" i="67"/>
  <c r="AM15" i="67"/>
  <c r="AL15" i="67"/>
  <c r="AK15" i="67"/>
  <c r="AJ15" i="67"/>
  <c r="AI15" i="67"/>
  <c r="AH15" i="67"/>
  <c r="AG15" i="67"/>
  <c r="AN15" i="67" s="1"/>
  <c r="AF15" i="67"/>
  <c r="AE15" i="67"/>
  <c r="AM14" i="67"/>
  <c r="AL14" i="67"/>
  <c r="AK14" i="67"/>
  <c r="AJ14" i="67"/>
  <c r="AI14" i="67"/>
  <c r="AH14" i="67"/>
  <c r="AG14" i="67"/>
  <c r="AF14" i="67"/>
  <c r="AE14" i="67"/>
  <c r="AM13" i="67"/>
  <c r="AL13" i="67"/>
  <c r="AK13" i="67"/>
  <c r="AJ13" i="67"/>
  <c r="AI13" i="67"/>
  <c r="AH13" i="67"/>
  <c r="AG13" i="67"/>
  <c r="AN13" i="67" s="1"/>
  <c r="AF13" i="67"/>
  <c r="AE13" i="67"/>
  <c r="AN12" i="67"/>
  <c r="AM12" i="67"/>
  <c r="AL12" i="67"/>
  <c r="AK12" i="67"/>
  <c r="AJ12" i="67"/>
  <c r="AI12" i="67"/>
  <c r="AH12" i="67"/>
  <c r="AG12" i="67"/>
  <c r="AF12" i="67"/>
  <c r="AE12" i="67"/>
  <c r="AN11" i="67"/>
  <c r="AM11" i="67"/>
  <c r="AL11" i="67"/>
  <c r="AK11" i="67"/>
  <c r="AJ11" i="67"/>
  <c r="AI11" i="67"/>
  <c r="AH11" i="67"/>
  <c r="AG11" i="67"/>
  <c r="AF11" i="67"/>
  <c r="AE11" i="67"/>
  <c r="AN10" i="67"/>
  <c r="AM10" i="67"/>
  <c r="AL10" i="67"/>
  <c r="AK10" i="67"/>
  <c r="AJ10" i="67"/>
  <c r="AI10" i="67"/>
  <c r="AH10" i="67"/>
  <c r="AG10" i="67"/>
  <c r="AF10" i="67"/>
  <c r="AE10" i="67"/>
  <c r="AN9" i="67"/>
  <c r="AM9" i="67"/>
  <c r="AL9" i="67"/>
  <c r="AK9" i="67"/>
  <c r="AJ9" i="67"/>
  <c r="AI9" i="67"/>
  <c r="AH9" i="67"/>
  <c r="AG9" i="67"/>
  <c r="AF9" i="67"/>
  <c r="AE9" i="67"/>
  <c r="AN8" i="67"/>
  <c r="AM8" i="67"/>
  <c r="AL8" i="67"/>
  <c r="AK8" i="67"/>
  <c r="AJ8" i="67"/>
  <c r="AI8" i="67"/>
  <c r="AH8" i="67"/>
  <c r="AG8" i="67"/>
  <c r="AF8" i="67"/>
  <c r="AE8" i="67"/>
  <c r="AN7" i="67"/>
  <c r="AM7" i="67"/>
  <c r="AL7" i="67"/>
  <c r="AK7" i="67"/>
  <c r="AJ7" i="67"/>
  <c r="AI7" i="67"/>
  <c r="AH7" i="67"/>
  <c r="AG7" i="67"/>
  <c r="AF7" i="67"/>
  <c r="AE7" i="67"/>
  <c r="B7" i="67"/>
  <c r="AM6" i="67"/>
  <c r="AL6" i="67"/>
  <c r="AK6" i="67"/>
  <c r="AJ6" i="67"/>
  <c r="AI6" i="67"/>
  <c r="AH6" i="67"/>
  <c r="AG6" i="67"/>
  <c r="AN6" i="67" s="1"/>
  <c r="AF6" i="67"/>
  <c r="AE6" i="67"/>
  <c r="AM5" i="67"/>
  <c r="AL5" i="67"/>
  <c r="AK5" i="67"/>
  <c r="AJ5" i="67"/>
  <c r="AI5" i="67"/>
  <c r="AH5" i="67"/>
  <c r="AG5" i="67"/>
  <c r="AF5" i="67"/>
  <c r="AE5" i="67"/>
  <c r="AG4" i="67"/>
  <c r="AF4" i="67"/>
  <c r="X2" i="67" a="1"/>
  <c r="D9" i="67" s="1"/>
  <c r="AM55" i="66"/>
  <c r="AL55" i="66"/>
  <c r="AK55" i="66"/>
  <c r="AJ55" i="66"/>
  <c r="AI55" i="66"/>
  <c r="AH55" i="66"/>
  <c r="AG55" i="66"/>
  <c r="AN55" i="66" s="1"/>
  <c r="AF55" i="66"/>
  <c r="AE55" i="66"/>
  <c r="AN54" i="66"/>
  <c r="AM54" i="66"/>
  <c r="AL54" i="66"/>
  <c r="AK54" i="66"/>
  <c r="AJ54" i="66"/>
  <c r="AI54" i="66"/>
  <c r="AH54" i="66"/>
  <c r="AG54" i="66"/>
  <c r="AF54" i="66"/>
  <c r="AE54" i="66"/>
  <c r="AN53" i="66"/>
  <c r="AM53" i="66"/>
  <c r="AL53" i="66"/>
  <c r="AK53" i="66"/>
  <c r="AJ53" i="66"/>
  <c r="AI53" i="66"/>
  <c r="AH53" i="66"/>
  <c r="AG53" i="66"/>
  <c r="AF53" i="66"/>
  <c r="AE53" i="66"/>
  <c r="AM52" i="66"/>
  <c r="AL52" i="66"/>
  <c r="AK52" i="66"/>
  <c r="AJ52" i="66"/>
  <c r="AI52" i="66"/>
  <c r="AH52" i="66"/>
  <c r="AG52" i="66"/>
  <c r="AF52" i="66"/>
  <c r="AE52" i="66"/>
  <c r="AM51" i="66"/>
  <c r="AL51" i="66"/>
  <c r="AK51" i="66"/>
  <c r="AJ51" i="66"/>
  <c r="AI51" i="66"/>
  <c r="AH51" i="66"/>
  <c r="AG51" i="66"/>
  <c r="AN51" i="66" s="1"/>
  <c r="AF51" i="66"/>
  <c r="AE51" i="66"/>
  <c r="AM50" i="66"/>
  <c r="AL50" i="66"/>
  <c r="AK50" i="66"/>
  <c r="AJ50" i="66"/>
  <c r="AI50" i="66"/>
  <c r="AH50" i="66"/>
  <c r="AG50" i="66"/>
  <c r="AF50" i="66"/>
  <c r="AE50" i="66"/>
  <c r="AM49" i="66"/>
  <c r="AL49" i="66"/>
  <c r="AK49" i="66"/>
  <c r="AJ49" i="66"/>
  <c r="AI49" i="66"/>
  <c r="AH49" i="66"/>
  <c r="AG49" i="66"/>
  <c r="AN49" i="66" s="1"/>
  <c r="AF49" i="66"/>
  <c r="AE49" i="66"/>
  <c r="AN48" i="66"/>
  <c r="AM48" i="66"/>
  <c r="AL48" i="66"/>
  <c r="AK48" i="66"/>
  <c r="AJ48" i="66"/>
  <c r="AI48" i="66"/>
  <c r="AH48" i="66"/>
  <c r="AG48" i="66"/>
  <c r="AF48" i="66"/>
  <c r="AE48" i="66"/>
  <c r="AN47" i="66"/>
  <c r="AM47" i="66"/>
  <c r="AL47" i="66"/>
  <c r="AK47" i="66"/>
  <c r="AJ47" i="66"/>
  <c r="AI47" i="66"/>
  <c r="AH47" i="66"/>
  <c r="AG47" i="66"/>
  <c r="AF47" i="66"/>
  <c r="AE47" i="66"/>
  <c r="AM46" i="66"/>
  <c r="AL46" i="66"/>
  <c r="AK46" i="66"/>
  <c r="AJ46" i="66"/>
  <c r="AI46" i="66"/>
  <c r="AH46" i="66"/>
  <c r="AG46" i="66"/>
  <c r="AF46" i="66"/>
  <c r="AE46" i="66"/>
  <c r="AM45" i="66"/>
  <c r="AL45" i="66"/>
  <c r="AK45" i="66"/>
  <c r="AJ45" i="66"/>
  <c r="AI45" i="66"/>
  <c r="AH45" i="66"/>
  <c r="AG45" i="66"/>
  <c r="AN45" i="66" s="1"/>
  <c r="AF45" i="66"/>
  <c r="AE45" i="66"/>
  <c r="AN44" i="66"/>
  <c r="AM44" i="66"/>
  <c r="AL44" i="66"/>
  <c r="AK44" i="66"/>
  <c r="AJ44" i="66"/>
  <c r="AI44" i="66"/>
  <c r="AH44" i="66"/>
  <c r="AG44" i="66"/>
  <c r="AF44" i="66"/>
  <c r="AE44" i="66"/>
  <c r="AN43" i="66"/>
  <c r="AM43" i="66"/>
  <c r="AL43" i="66"/>
  <c r="AK43" i="66"/>
  <c r="AJ43" i="66"/>
  <c r="AI43" i="66"/>
  <c r="AH43" i="66"/>
  <c r="AG43" i="66"/>
  <c r="AF43" i="66"/>
  <c r="AE43" i="66"/>
  <c r="AN42" i="66"/>
  <c r="AM42" i="66"/>
  <c r="AL42" i="66"/>
  <c r="AK42" i="66"/>
  <c r="AJ42" i="66"/>
  <c r="AI42" i="66"/>
  <c r="AH42" i="66"/>
  <c r="AG42" i="66"/>
  <c r="AF42" i="66"/>
  <c r="AE42" i="66"/>
  <c r="AN41" i="66"/>
  <c r="AM41" i="66"/>
  <c r="AL41" i="66"/>
  <c r="AK41" i="66"/>
  <c r="AJ41" i="66"/>
  <c r="AI41" i="66"/>
  <c r="AH41" i="66"/>
  <c r="AG41" i="66"/>
  <c r="AF41" i="66"/>
  <c r="AE41" i="66"/>
  <c r="AM40" i="66"/>
  <c r="AL40" i="66"/>
  <c r="AK40" i="66"/>
  <c r="AJ40" i="66"/>
  <c r="AI40" i="66"/>
  <c r="AH40" i="66"/>
  <c r="AG40" i="66"/>
  <c r="AF40" i="66"/>
  <c r="AE40" i="66"/>
  <c r="AM39" i="66"/>
  <c r="AL39" i="66"/>
  <c r="AK39" i="66"/>
  <c r="AJ39" i="66"/>
  <c r="AI39" i="66"/>
  <c r="AH39" i="66"/>
  <c r="AG39" i="66"/>
  <c r="AN39" i="66" s="1"/>
  <c r="AF39" i="66"/>
  <c r="AE39" i="66"/>
  <c r="AN38" i="66"/>
  <c r="AM38" i="66"/>
  <c r="AL38" i="66"/>
  <c r="AK38" i="66"/>
  <c r="AJ38" i="66"/>
  <c r="AI38" i="66"/>
  <c r="AH38" i="66"/>
  <c r="AG38" i="66"/>
  <c r="AF38" i="66"/>
  <c r="AE38" i="66"/>
  <c r="AN37" i="66"/>
  <c r="AM37" i="66"/>
  <c r="AL37" i="66"/>
  <c r="AK37" i="66"/>
  <c r="AJ37" i="66"/>
  <c r="AI37" i="66"/>
  <c r="AH37" i="66"/>
  <c r="AG37" i="66"/>
  <c r="AF37" i="66"/>
  <c r="AE37" i="66"/>
  <c r="AN36" i="66"/>
  <c r="AM36" i="66"/>
  <c r="AL36" i="66"/>
  <c r="AK36" i="66"/>
  <c r="AJ36" i="66"/>
  <c r="AI36" i="66"/>
  <c r="AH36" i="66"/>
  <c r="AG36" i="66"/>
  <c r="AF36" i="66"/>
  <c r="AE36" i="66"/>
  <c r="AN35" i="66"/>
  <c r="AM35" i="66"/>
  <c r="AL35" i="66"/>
  <c r="AK35" i="66"/>
  <c r="AJ35" i="66"/>
  <c r="AI35" i="66"/>
  <c r="AH35" i="66"/>
  <c r="AG35" i="66"/>
  <c r="AF35" i="66"/>
  <c r="AE35" i="66"/>
  <c r="AM34" i="66"/>
  <c r="AL34" i="66"/>
  <c r="AK34" i="66"/>
  <c r="AJ34" i="66"/>
  <c r="AI34" i="66"/>
  <c r="AH34" i="66"/>
  <c r="AG34" i="66"/>
  <c r="AF34" i="66"/>
  <c r="AE34" i="66"/>
  <c r="AM33" i="66"/>
  <c r="AL33" i="66"/>
  <c r="AK33" i="66"/>
  <c r="AJ33" i="66"/>
  <c r="AI33" i="66"/>
  <c r="AH33" i="66"/>
  <c r="AG33" i="66"/>
  <c r="AN33" i="66" s="1"/>
  <c r="AF33" i="66"/>
  <c r="AE33" i="66"/>
  <c r="AN32" i="66"/>
  <c r="AM32" i="66"/>
  <c r="AL32" i="66"/>
  <c r="AK32" i="66"/>
  <c r="AJ32" i="66"/>
  <c r="AI32" i="66"/>
  <c r="AH32" i="66"/>
  <c r="AG32" i="66"/>
  <c r="AF32" i="66"/>
  <c r="AE32" i="66"/>
  <c r="AN31" i="66"/>
  <c r="AM31" i="66"/>
  <c r="AL31" i="66"/>
  <c r="AK31" i="66"/>
  <c r="AJ31" i="66"/>
  <c r="AI31" i="66"/>
  <c r="AH31" i="66"/>
  <c r="AG31" i="66"/>
  <c r="AF31" i="66"/>
  <c r="AE31" i="66"/>
  <c r="AN30" i="66"/>
  <c r="AM30" i="66"/>
  <c r="AL30" i="66"/>
  <c r="AK30" i="66"/>
  <c r="AJ30" i="66"/>
  <c r="AI30" i="66"/>
  <c r="AH30" i="66"/>
  <c r="AG30" i="66"/>
  <c r="AF30" i="66"/>
  <c r="AE30" i="66"/>
  <c r="AN29" i="66"/>
  <c r="AM29" i="66"/>
  <c r="AL29" i="66"/>
  <c r="AK29" i="66"/>
  <c r="AJ29" i="66"/>
  <c r="AI29" i="66"/>
  <c r="AH29" i="66"/>
  <c r="AG29" i="66"/>
  <c r="AF29" i="66"/>
  <c r="AE29" i="66"/>
  <c r="AM28" i="66"/>
  <c r="AL28" i="66"/>
  <c r="AK28" i="66"/>
  <c r="AJ28" i="66"/>
  <c r="AI28" i="66"/>
  <c r="AH28" i="66"/>
  <c r="AG28" i="66"/>
  <c r="AF28" i="66"/>
  <c r="AE28" i="66"/>
  <c r="AM27" i="66"/>
  <c r="AL27" i="66"/>
  <c r="AK27" i="66"/>
  <c r="AJ27" i="66"/>
  <c r="AI27" i="66"/>
  <c r="AH27" i="66"/>
  <c r="AG27" i="66"/>
  <c r="AN27" i="66" s="1"/>
  <c r="AF27" i="66"/>
  <c r="AE27" i="66"/>
  <c r="AN26" i="66"/>
  <c r="AM26" i="66"/>
  <c r="AL26" i="66"/>
  <c r="AK26" i="66"/>
  <c r="AJ26" i="66"/>
  <c r="AI26" i="66"/>
  <c r="AH26" i="66"/>
  <c r="AG26" i="66"/>
  <c r="AF26" i="66"/>
  <c r="AE26" i="66"/>
  <c r="AN25" i="66"/>
  <c r="AM25" i="66"/>
  <c r="AL25" i="66"/>
  <c r="AK25" i="66"/>
  <c r="AJ25" i="66"/>
  <c r="AI25" i="66"/>
  <c r="AH25" i="66"/>
  <c r="AG25" i="66"/>
  <c r="AF25" i="66"/>
  <c r="AE25" i="66"/>
  <c r="AN24" i="66"/>
  <c r="AM24" i="66"/>
  <c r="AL24" i="66"/>
  <c r="AK24" i="66"/>
  <c r="AJ24" i="66"/>
  <c r="AI24" i="66"/>
  <c r="AH24" i="66"/>
  <c r="AG24" i="66"/>
  <c r="AF24" i="66"/>
  <c r="AE24" i="66"/>
  <c r="AN23" i="66"/>
  <c r="AM23" i="66"/>
  <c r="AL23" i="66"/>
  <c r="AK23" i="66"/>
  <c r="AJ23" i="66"/>
  <c r="AI23" i="66"/>
  <c r="AH23" i="66"/>
  <c r="AG23" i="66"/>
  <c r="AF23" i="66"/>
  <c r="AE23" i="66"/>
  <c r="AM22" i="66"/>
  <c r="AL22" i="66"/>
  <c r="AK22" i="66"/>
  <c r="AJ22" i="66"/>
  <c r="AI22" i="66"/>
  <c r="AH22" i="66"/>
  <c r="AG22" i="66"/>
  <c r="AF22" i="66"/>
  <c r="AE22" i="66"/>
  <c r="AM21" i="66"/>
  <c r="AL21" i="66"/>
  <c r="AK21" i="66"/>
  <c r="AJ21" i="66"/>
  <c r="AI21" i="66"/>
  <c r="AH21" i="66"/>
  <c r="AG21" i="66"/>
  <c r="AN21" i="66" s="1"/>
  <c r="AF21" i="66"/>
  <c r="AE21" i="66"/>
  <c r="AN20" i="66"/>
  <c r="AM20" i="66"/>
  <c r="AL20" i="66"/>
  <c r="AK20" i="66"/>
  <c r="AJ20" i="66"/>
  <c r="AI20" i="66"/>
  <c r="AH20" i="66"/>
  <c r="AG20" i="66"/>
  <c r="AF20" i="66"/>
  <c r="AE20" i="66"/>
  <c r="AN19" i="66"/>
  <c r="AM19" i="66"/>
  <c r="AL19" i="66"/>
  <c r="AK19" i="66"/>
  <c r="AJ19" i="66"/>
  <c r="AI19" i="66"/>
  <c r="AH19" i="66"/>
  <c r="AG19" i="66"/>
  <c r="AF19" i="66"/>
  <c r="AE19" i="66"/>
  <c r="AM18" i="66"/>
  <c r="AL18" i="66"/>
  <c r="AK18" i="66"/>
  <c r="AJ18" i="66"/>
  <c r="AI18" i="66"/>
  <c r="AH18" i="66"/>
  <c r="AG18" i="66"/>
  <c r="AF18" i="66"/>
  <c r="AE18" i="66"/>
  <c r="AM17" i="66"/>
  <c r="AL17" i="66"/>
  <c r="AK17" i="66"/>
  <c r="AJ17" i="66"/>
  <c r="AI17" i="66"/>
  <c r="AH17" i="66"/>
  <c r="AG17" i="66"/>
  <c r="AN17" i="66" s="1"/>
  <c r="AF17" i="66"/>
  <c r="AE17" i="66"/>
  <c r="AM16" i="66"/>
  <c r="AL16" i="66"/>
  <c r="AK16" i="66"/>
  <c r="AJ16" i="66"/>
  <c r="AI16" i="66"/>
  <c r="AH16" i="66"/>
  <c r="AG16" i="66"/>
  <c r="AF16" i="66"/>
  <c r="AE16" i="66"/>
  <c r="AM15" i="66"/>
  <c r="AL15" i="66"/>
  <c r="AK15" i="66"/>
  <c r="AJ15" i="66"/>
  <c r="AI15" i="66"/>
  <c r="AH15" i="66"/>
  <c r="AG15" i="66"/>
  <c r="AN15" i="66" s="1"/>
  <c r="AF15" i="66"/>
  <c r="AE15" i="66"/>
  <c r="AM14" i="66"/>
  <c r="AL14" i="66"/>
  <c r="AK14" i="66"/>
  <c r="AJ14" i="66"/>
  <c r="AI14" i="66"/>
  <c r="AH14" i="66"/>
  <c r="AG14" i="66"/>
  <c r="AF14" i="66"/>
  <c r="AE14" i="66"/>
  <c r="AM13" i="66"/>
  <c r="AL13" i="66"/>
  <c r="AK13" i="66"/>
  <c r="AJ13" i="66"/>
  <c r="AI13" i="66"/>
  <c r="AH13" i="66"/>
  <c r="AG13" i="66"/>
  <c r="AN13" i="66" s="1"/>
  <c r="AF13" i="66"/>
  <c r="AE13" i="66"/>
  <c r="AN12" i="66"/>
  <c r="AM12" i="66"/>
  <c r="AL12" i="66"/>
  <c r="AK12" i="66"/>
  <c r="AJ12" i="66"/>
  <c r="AI12" i="66"/>
  <c r="AH12" i="66"/>
  <c r="AG12" i="66"/>
  <c r="AF12" i="66"/>
  <c r="AE12" i="66"/>
  <c r="AN11" i="66"/>
  <c r="AM11" i="66"/>
  <c r="AL11" i="66"/>
  <c r="AK11" i="66"/>
  <c r="AJ11" i="66"/>
  <c r="AI11" i="66"/>
  <c r="AH11" i="66"/>
  <c r="AG11" i="66"/>
  <c r="AF11" i="66"/>
  <c r="AE11" i="66"/>
  <c r="AN10" i="66"/>
  <c r="AM10" i="66"/>
  <c r="AL10" i="66"/>
  <c r="AK10" i="66"/>
  <c r="AJ10" i="66"/>
  <c r="AI10" i="66"/>
  <c r="AH10" i="66"/>
  <c r="AG10" i="66"/>
  <c r="AF10" i="66"/>
  <c r="AE10" i="66"/>
  <c r="AN9" i="66"/>
  <c r="AM9" i="66"/>
  <c r="AL9" i="66"/>
  <c r="AK9" i="66"/>
  <c r="AJ9" i="66"/>
  <c r="AI9" i="66"/>
  <c r="AH9" i="66"/>
  <c r="AG9" i="66"/>
  <c r="AF9" i="66"/>
  <c r="AE9" i="66"/>
  <c r="AN8" i="66"/>
  <c r="AM8" i="66"/>
  <c r="AL8" i="66"/>
  <c r="AK8" i="66"/>
  <c r="AJ8" i="66"/>
  <c r="AI8" i="66"/>
  <c r="AH8" i="66"/>
  <c r="AG8" i="66"/>
  <c r="AF8" i="66"/>
  <c r="AE8" i="66"/>
  <c r="AN7" i="66"/>
  <c r="AM7" i="66"/>
  <c r="AL7" i="66"/>
  <c r="AK7" i="66"/>
  <c r="AJ7" i="66"/>
  <c r="AI7" i="66"/>
  <c r="AH7" i="66"/>
  <c r="AG7" i="66"/>
  <c r="AF7" i="66"/>
  <c r="AE7" i="66"/>
  <c r="B7" i="66"/>
  <c r="AN6" i="66"/>
  <c r="AM6" i="66"/>
  <c r="AL6" i="66"/>
  <c r="AK6" i="66"/>
  <c r="AJ6" i="66"/>
  <c r="AI6" i="66"/>
  <c r="AH6" i="66"/>
  <c r="AG6" i="66"/>
  <c r="AF6" i="66"/>
  <c r="AE6" i="66"/>
  <c r="AM5" i="66"/>
  <c r="AL5" i="66"/>
  <c r="AK5" i="66"/>
  <c r="AJ5" i="66"/>
  <c r="AI5" i="66"/>
  <c r="AH5" i="66"/>
  <c r="AG5" i="66"/>
  <c r="AF5" i="66"/>
  <c r="AE5" i="66"/>
  <c r="AG4" i="66"/>
  <c r="AF4" i="66"/>
  <c r="X2" i="66" a="1"/>
  <c r="D9" i="66" s="1"/>
  <c r="AM55" i="65"/>
  <c r="AL55" i="65"/>
  <c r="AK55" i="65"/>
  <c r="AJ55" i="65"/>
  <c r="AI55" i="65"/>
  <c r="AH55" i="65"/>
  <c r="AG55" i="65"/>
  <c r="AN55" i="65" s="1"/>
  <c r="AF55" i="65"/>
  <c r="AE55" i="65"/>
  <c r="AN54" i="65"/>
  <c r="AM54" i="65"/>
  <c r="AL54" i="65"/>
  <c r="AK54" i="65"/>
  <c r="AJ54" i="65"/>
  <c r="AI54" i="65"/>
  <c r="AH54" i="65"/>
  <c r="AG54" i="65"/>
  <c r="AF54" i="65"/>
  <c r="AE54" i="65"/>
  <c r="AN53" i="65"/>
  <c r="AM53" i="65"/>
  <c r="AL53" i="65"/>
  <c r="AK53" i="65"/>
  <c r="AJ53" i="65"/>
  <c r="AI53" i="65"/>
  <c r="AH53" i="65"/>
  <c r="AG53" i="65"/>
  <c r="AF53" i="65"/>
  <c r="AE53" i="65"/>
  <c r="AM52" i="65"/>
  <c r="AL52" i="65"/>
  <c r="AK52" i="65"/>
  <c r="AJ52" i="65"/>
  <c r="AI52" i="65"/>
  <c r="AH52" i="65"/>
  <c r="AG52" i="65"/>
  <c r="AN52" i="65" s="1"/>
  <c r="AF52" i="65"/>
  <c r="AE52" i="65"/>
  <c r="AM51" i="65"/>
  <c r="AL51" i="65"/>
  <c r="AK51" i="65"/>
  <c r="AJ51" i="65"/>
  <c r="AI51" i="65"/>
  <c r="AH51" i="65"/>
  <c r="AG51" i="65"/>
  <c r="AN51" i="65" s="1"/>
  <c r="AF51" i="65"/>
  <c r="AE51" i="65"/>
  <c r="AN50" i="65"/>
  <c r="AM50" i="65"/>
  <c r="AL50" i="65"/>
  <c r="AK50" i="65"/>
  <c r="AJ50" i="65"/>
  <c r="AI50" i="65"/>
  <c r="AH50" i="65"/>
  <c r="AG50" i="65"/>
  <c r="AF50" i="65"/>
  <c r="AE50" i="65"/>
  <c r="AN49" i="65"/>
  <c r="AM49" i="65"/>
  <c r="AL49" i="65"/>
  <c r="AK49" i="65"/>
  <c r="AJ49" i="65"/>
  <c r="AI49" i="65"/>
  <c r="AH49" i="65"/>
  <c r="AG49" i="65"/>
  <c r="AF49" i="65"/>
  <c r="AE49" i="65"/>
  <c r="AN48" i="65"/>
  <c r="AM48" i="65"/>
  <c r="AL48" i="65"/>
  <c r="AK48" i="65"/>
  <c r="AJ48" i="65"/>
  <c r="AI48" i="65"/>
  <c r="AH48" i="65"/>
  <c r="AG48" i="65"/>
  <c r="AF48" i="65"/>
  <c r="AE48" i="65"/>
  <c r="AN47" i="65"/>
  <c r="AM47" i="65"/>
  <c r="AL47" i="65"/>
  <c r="AK47" i="65"/>
  <c r="AJ47" i="65"/>
  <c r="AI47" i="65"/>
  <c r="AH47" i="65"/>
  <c r="AG47" i="65"/>
  <c r="AF47" i="65"/>
  <c r="AE47" i="65"/>
  <c r="AM46" i="65"/>
  <c r="AL46" i="65"/>
  <c r="AK46" i="65"/>
  <c r="AJ46" i="65"/>
  <c r="AI46" i="65"/>
  <c r="AH46" i="65"/>
  <c r="AG46" i="65"/>
  <c r="AN46" i="65" s="1"/>
  <c r="AF46" i="65"/>
  <c r="AE46" i="65"/>
  <c r="AM45" i="65"/>
  <c r="AL45" i="65"/>
  <c r="AK45" i="65"/>
  <c r="AJ45" i="65"/>
  <c r="AI45" i="65"/>
  <c r="AH45" i="65"/>
  <c r="AG45" i="65"/>
  <c r="AN45" i="65" s="1"/>
  <c r="AF45" i="65"/>
  <c r="AE45" i="65"/>
  <c r="AN44" i="65"/>
  <c r="AM44" i="65"/>
  <c r="AL44" i="65"/>
  <c r="AK44" i="65"/>
  <c r="AJ44" i="65"/>
  <c r="AI44" i="65"/>
  <c r="AH44" i="65"/>
  <c r="AG44" i="65"/>
  <c r="AF44" i="65"/>
  <c r="AE44" i="65"/>
  <c r="AN43" i="65"/>
  <c r="AM43" i="65"/>
  <c r="AL43" i="65"/>
  <c r="AK43" i="65"/>
  <c r="AJ43" i="65"/>
  <c r="AI43" i="65"/>
  <c r="AH43" i="65"/>
  <c r="AG43" i="65"/>
  <c r="AF43" i="65"/>
  <c r="AE43" i="65"/>
  <c r="AN42" i="65"/>
  <c r="AM42" i="65"/>
  <c r="AL42" i="65"/>
  <c r="AK42" i="65"/>
  <c r="AJ42" i="65"/>
  <c r="AI42" i="65"/>
  <c r="AH42" i="65"/>
  <c r="AG42" i="65"/>
  <c r="AF42" i="65"/>
  <c r="AE42" i="65"/>
  <c r="AN41" i="65"/>
  <c r="AM41" i="65"/>
  <c r="AL41" i="65"/>
  <c r="AK41" i="65"/>
  <c r="AJ41" i="65"/>
  <c r="AI41" i="65"/>
  <c r="AH41" i="65"/>
  <c r="AG41" i="65"/>
  <c r="AF41" i="65"/>
  <c r="AE41" i="65"/>
  <c r="AM40" i="65"/>
  <c r="AL40" i="65"/>
  <c r="AK40" i="65"/>
  <c r="AJ40" i="65"/>
  <c r="AI40" i="65"/>
  <c r="AH40" i="65"/>
  <c r="AG40" i="65"/>
  <c r="AN40" i="65" s="1"/>
  <c r="AF40" i="65"/>
  <c r="AE40" i="65"/>
  <c r="AM39" i="65"/>
  <c r="AL39" i="65"/>
  <c r="AK39" i="65"/>
  <c r="AJ39" i="65"/>
  <c r="AI39" i="65"/>
  <c r="AH39" i="65"/>
  <c r="AG39" i="65"/>
  <c r="AN39" i="65" s="1"/>
  <c r="AF39" i="65"/>
  <c r="AE39" i="65"/>
  <c r="AN38" i="65"/>
  <c r="AM38" i="65"/>
  <c r="AL38" i="65"/>
  <c r="AK38" i="65"/>
  <c r="AJ38" i="65"/>
  <c r="AI38" i="65"/>
  <c r="AH38" i="65"/>
  <c r="AG38" i="65"/>
  <c r="AF38" i="65"/>
  <c r="AE38" i="65"/>
  <c r="AN37" i="65"/>
  <c r="AM37" i="65"/>
  <c r="AL37" i="65"/>
  <c r="AK37" i="65"/>
  <c r="AJ37" i="65"/>
  <c r="AI37" i="65"/>
  <c r="AH37" i="65"/>
  <c r="AG37" i="65"/>
  <c r="AF37" i="65"/>
  <c r="AE37" i="65"/>
  <c r="AN36" i="65"/>
  <c r="AM36" i="65"/>
  <c r="AL36" i="65"/>
  <c r="AK36" i="65"/>
  <c r="AJ36" i="65"/>
  <c r="AI36" i="65"/>
  <c r="AH36" i="65"/>
  <c r="AG36" i="65"/>
  <c r="AF36" i="65"/>
  <c r="AE36" i="65"/>
  <c r="AN35" i="65"/>
  <c r="AM35" i="65"/>
  <c r="AL35" i="65"/>
  <c r="AK35" i="65"/>
  <c r="AJ35" i="65"/>
  <c r="AI35" i="65"/>
  <c r="AH35" i="65"/>
  <c r="AG35" i="65"/>
  <c r="AF35" i="65"/>
  <c r="AE35" i="65"/>
  <c r="AM34" i="65"/>
  <c r="AL34" i="65"/>
  <c r="AK34" i="65"/>
  <c r="AJ34" i="65"/>
  <c r="AI34" i="65"/>
  <c r="AH34" i="65"/>
  <c r="AG34" i="65"/>
  <c r="AN34" i="65" s="1"/>
  <c r="AF34" i="65"/>
  <c r="AE34" i="65"/>
  <c r="AM33" i="65"/>
  <c r="AL33" i="65"/>
  <c r="AK33" i="65"/>
  <c r="AJ33" i="65"/>
  <c r="AI33" i="65"/>
  <c r="AH33" i="65"/>
  <c r="AG33" i="65"/>
  <c r="AN33" i="65" s="1"/>
  <c r="AF33" i="65"/>
  <c r="AE33" i="65"/>
  <c r="AN32" i="65"/>
  <c r="AM32" i="65"/>
  <c r="AL32" i="65"/>
  <c r="AK32" i="65"/>
  <c r="AJ32" i="65"/>
  <c r="AI32" i="65"/>
  <c r="AH32" i="65"/>
  <c r="AG32" i="65"/>
  <c r="AF32" i="65"/>
  <c r="AE32" i="65"/>
  <c r="AN31" i="65"/>
  <c r="AM31" i="65"/>
  <c r="AL31" i="65"/>
  <c r="AK31" i="65"/>
  <c r="AJ31" i="65"/>
  <c r="AI31" i="65"/>
  <c r="AH31" i="65"/>
  <c r="AG31" i="65"/>
  <c r="AF31" i="65"/>
  <c r="AE31" i="65"/>
  <c r="AN30" i="65"/>
  <c r="AM30" i="65"/>
  <c r="AL30" i="65"/>
  <c r="AK30" i="65"/>
  <c r="AJ30" i="65"/>
  <c r="AI30" i="65"/>
  <c r="AH30" i="65"/>
  <c r="AG30" i="65"/>
  <c r="AF30" i="65"/>
  <c r="AE30" i="65"/>
  <c r="AN29" i="65"/>
  <c r="AM29" i="65"/>
  <c r="AL29" i="65"/>
  <c r="AK29" i="65"/>
  <c r="AJ29" i="65"/>
  <c r="AI29" i="65"/>
  <c r="AH29" i="65"/>
  <c r="AG29" i="65"/>
  <c r="AF29" i="65"/>
  <c r="AE29" i="65"/>
  <c r="AM28" i="65"/>
  <c r="AL28" i="65"/>
  <c r="AK28" i="65"/>
  <c r="AJ28" i="65"/>
  <c r="AI28" i="65"/>
  <c r="AH28" i="65"/>
  <c r="AG28" i="65"/>
  <c r="AN28" i="65" s="1"/>
  <c r="AF28" i="65"/>
  <c r="AE28" i="65"/>
  <c r="AM27" i="65"/>
  <c r="AL27" i="65"/>
  <c r="AK27" i="65"/>
  <c r="AJ27" i="65"/>
  <c r="AI27" i="65"/>
  <c r="AH27" i="65"/>
  <c r="AG27" i="65"/>
  <c r="AN27" i="65" s="1"/>
  <c r="AF27" i="65"/>
  <c r="AE27" i="65"/>
  <c r="AN26" i="65"/>
  <c r="AM26" i="65"/>
  <c r="AL26" i="65"/>
  <c r="AK26" i="65"/>
  <c r="AJ26" i="65"/>
  <c r="AI26" i="65"/>
  <c r="AH26" i="65"/>
  <c r="AG26" i="65"/>
  <c r="AF26" i="65"/>
  <c r="AE26" i="65"/>
  <c r="AN25" i="65"/>
  <c r="AM25" i="65"/>
  <c r="AL25" i="65"/>
  <c r="AK25" i="65"/>
  <c r="AJ25" i="65"/>
  <c r="AI25" i="65"/>
  <c r="AH25" i="65"/>
  <c r="AG25" i="65"/>
  <c r="AF25" i="65"/>
  <c r="AE25" i="65"/>
  <c r="AN24" i="65"/>
  <c r="AM24" i="65"/>
  <c r="AL24" i="65"/>
  <c r="AK24" i="65"/>
  <c r="AJ24" i="65"/>
  <c r="AI24" i="65"/>
  <c r="AH24" i="65"/>
  <c r="AG24" i="65"/>
  <c r="AF24" i="65"/>
  <c r="AE24" i="65"/>
  <c r="AN23" i="65"/>
  <c r="AM23" i="65"/>
  <c r="AL23" i="65"/>
  <c r="AK23" i="65"/>
  <c r="AJ23" i="65"/>
  <c r="AI23" i="65"/>
  <c r="AH23" i="65"/>
  <c r="AG23" i="65"/>
  <c r="AF23" i="65"/>
  <c r="AE23" i="65"/>
  <c r="AM22" i="65"/>
  <c r="AL22" i="65"/>
  <c r="AK22" i="65"/>
  <c r="AJ22" i="65"/>
  <c r="AI22" i="65"/>
  <c r="AH22" i="65"/>
  <c r="AG22" i="65"/>
  <c r="AF22" i="65"/>
  <c r="AE22" i="65"/>
  <c r="AM21" i="65"/>
  <c r="AL21" i="65"/>
  <c r="AK21" i="65"/>
  <c r="AJ21" i="65"/>
  <c r="AI21" i="65"/>
  <c r="AH21" i="65"/>
  <c r="AG21" i="65"/>
  <c r="AN21" i="65" s="1"/>
  <c r="AF21" i="65"/>
  <c r="AE21" i="65"/>
  <c r="AN20" i="65"/>
  <c r="AM20" i="65"/>
  <c r="AL20" i="65"/>
  <c r="AK20" i="65"/>
  <c r="AJ20" i="65"/>
  <c r="AI20" i="65"/>
  <c r="AH20" i="65"/>
  <c r="AG20" i="65"/>
  <c r="AF20" i="65"/>
  <c r="AE20" i="65"/>
  <c r="AN19" i="65"/>
  <c r="AM19" i="65"/>
  <c r="AL19" i="65"/>
  <c r="AK19" i="65"/>
  <c r="AJ19" i="65"/>
  <c r="AI19" i="65"/>
  <c r="AH19" i="65"/>
  <c r="AG19" i="65"/>
  <c r="AF19" i="65"/>
  <c r="AE19" i="65"/>
  <c r="AM18" i="65"/>
  <c r="AL18" i="65"/>
  <c r="AK18" i="65"/>
  <c r="AJ18" i="65"/>
  <c r="AI18" i="65"/>
  <c r="AH18" i="65"/>
  <c r="AG18" i="65"/>
  <c r="AF18" i="65"/>
  <c r="AE18" i="65"/>
  <c r="AM17" i="65"/>
  <c r="AL17" i="65"/>
  <c r="AK17" i="65"/>
  <c r="AJ17" i="65"/>
  <c r="AI17" i="65"/>
  <c r="AH17" i="65"/>
  <c r="AG17" i="65"/>
  <c r="AN17" i="65" s="1"/>
  <c r="AF17" i="65"/>
  <c r="AE17" i="65"/>
  <c r="AM16" i="65"/>
  <c r="AL16" i="65"/>
  <c r="AK16" i="65"/>
  <c r="AJ16" i="65"/>
  <c r="AI16" i="65"/>
  <c r="AH16" i="65"/>
  <c r="AG16" i="65"/>
  <c r="AF16" i="65"/>
  <c r="AE16" i="65"/>
  <c r="AM15" i="65"/>
  <c r="AL15" i="65"/>
  <c r="AK15" i="65"/>
  <c r="AJ15" i="65"/>
  <c r="AI15" i="65"/>
  <c r="AH15" i="65"/>
  <c r="AG15" i="65"/>
  <c r="AN15" i="65" s="1"/>
  <c r="AF15" i="65"/>
  <c r="AE15" i="65"/>
  <c r="AM14" i="65"/>
  <c r="AL14" i="65"/>
  <c r="AK14" i="65"/>
  <c r="AJ14" i="65"/>
  <c r="AI14" i="65"/>
  <c r="AH14" i="65"/>
  <c r="AG14" i="65"/>
  <c r="AF14" i="65"/>
  <c r="AE14" i="65"/>
  <c r="AM13" i="65"/>
  <c r="AL13" i="65"/>
  <c r="AK13" i="65"/>
  <c r="AJ13" i="65"/>
  <c r="AI13" i="65"/>
  <c r="AH13" i="65"/>
  <c r="AG13" i="65"/>
  <c r="AN13" i="65" s="1"/>
  <c r="AF13" i="65"/>
  <c r="AE13" i="65"/>
  <c r="AN12" i="65"/>
  <c r="AM12" i="65"/>
  <c r="AL12" i="65"/>
  <c r="AK12" i="65"/>
  <c r="AJ12" i="65"/>
  <c r="AI12" i="65"/>
  <c r="AH12" i="65"/>
  <c r="AG12" i="65"/>
  <c r="AF12" i="65"/>
  <c r="AE12" i="65"/>
  <c r="AN11" i="65"/>
  <c r="AM11" i="65"/>
  <c r="AL11" i="65"/>
  <c r="AK11" i="65"/>
  <c r="AJ11" i="65"/>
  <c r="AI11" i="65"/>
  <c r="AH11" i="65"/>
  <c r="AG11" i="65"/>
  <c r="AF11" i="65"/>
  <c r="AE11" i="65"/>
  <c r="AN10" i="65"/>
  <c r="AM10" i="65"/>
  <c r="AL10" i="65"/>
  <c r="AK10" i="65"/>
  <c r="AJ10" i="65"/>
  <c r="AI10" i="65"/>
  <c r="AH10" i="65"/>
  <c r="AG10" i="65"/>
  <c r="AF10" i="65"/>
  <c r="AE10" i="65"/>
  <c r="AN9" i="65"/>
  <c r="AM9" i="65"/>
  <c r="AL9" i="65"/>
  <c r="AK9" i="65"/>
  <c r="AJ9" i="65"/>
  <c r="AI9" i="65"/>
  <c r="AH9" i="65"/>
  <c r="AG9" i="65"/>
  <c r="AF9" i="65"/>
  <c r="AE9" i="65"/>
  <c r="AN8" i="65"/>
  <c r="AM8" i="65"/>
  <c r="AL8" i="65"/>
  <c r="AK8" i="65"/>
  <c r="AJ8" i="65"/>
  <c r="AI8" i="65"/>
  <c r="AH8" i="65"/>
  <c r="AG8" i="65"/>
  <c r="AF8" i="65"/>
  <c r="AE8" i="65"/>
  <c r="AN7" i="65"/>
  <c r="AM7" i="65"/>
  <c r="AL7" i="65"/>
  <c r="AK7" i="65"/>
  <c r="AJ7" i="65"/>
  <c r="AI7" i="65"/>
  <c r="AH7" i="65"/>
  <c r="AG7" i="65"/>
  <c r="AF7" i="65"/>
  <c r="AE7" i="65"/>
  <c r="B7" i="65"/>
  <c r="AN6" i="65"/>
  <c r="AM6" i="65"/>
  <c r="AL6" i="65"/>
  <c r="AK6" i="65"/>
  <c r="AJ6" i="65"/>
  <c r="AI6" i="65"/>
  <c r="AH6" i="65"/>
  <c r="AG6" i="65"/>
  <c r="AF6" i="65"/>
  <c r="AE6" i="65"/>
  <c r="AM5" i="65"/>
  <c r="AL5" i="65"/>
  <c r="AK5" i="65"/>
  <c r="AJ5" i="65"/>
  <c r="AI5" i="65"/>
  <c r="AH5" i="65"/>
  <c r="AG5" i="65"/>
  <c r="AF5" i="65"/>
  <c r="AE5" i="65"/>
  <c r="AG4" i="65"/>
  <c r="AF4" i="65"/>
  <c r="X2" i="65" a="1"/>
  <c r="D9" i="65" s="1"/>
  <c r="AM55" i="64"/>
  <c r="AL55" i="64"/>
  <c r="AK55" i="64"/>
  <c r="AJ55" i="64"/>
  <c r="AI55" i="64"/>
  <c r="AH55" i="64"/>
  <c r="AG55" i="64"/>
  <c r="AN55" i="64" s="1"/>
  <c r="AF55" i="64"/>
  <c r="AE55" i="64"/>
  <c r="AM54" i="64"/>
  <c r="AL54" i="64"/>
  <c r="AK54" i="64"/>
  <c r="AJ54" i="64"/>
  <c r="AI54" i="64"/>
  <c r="AH54" i="64"/>
  <c r="AG54" i="64"/>
  <c r="AN54" i="64" s="1"/>
  <c r="AF54" i="64"/>
  <c r="AE54" i="64"/>
  <c r="AM53" i="64"/>
  <c r="AL53" i="64"/>
  <c r="AK53" i="64"/>
  <c r="AJ53" i="64"/>
  <c r="AI53" i="64"/>
  <c r="AH53" i="64"/>
  <c r="AG53" i="64"/>
  <c r="AN53" i="64" s="1"/>
  <c r="AF53" i="64"/>
  <c r="AE53" i="64"/>
  <c r="AM52" i="64"/>
  <c r="AL52" i="64"/>
  <c r="AK52" i="64"/>
  <c r="AJ52" i="64"/>
  <c r="AI52" i="64"/>
  <c r="AH52" i="64"/>
  <c r="AG52" i="64"/>
  <c r="AN52" i="64" s="1"/>
  <c r="AF52" i="64"/>
  <c r="AE52" i="64"/>
  <c r="AM51" i="64"/>
  <c r="AL51" i="64"/>
  <c r="AK51" i="64"/>
  <c r="AJ51" i="64"/>
  <c r="AI51" i="64"/>
  <c r="AH51" i="64"/>
  <c r="AG51" i="64"/>
  <c r="AN51" i="64" s="1"/>
  <c r="AF51" i="64"/>
  <c r="AE51" i="64"/>
  <c r="AN50" i="64"/>
  <c r="AM50" i="64"/>
  <c r="AL50" i="64"/>
  <c r="AK50" i="64"/>
  <c r="AJ50" i="64"/>
  <c r="AI50" i="64"/>
  <c r="AH50" i="64"/>
  <c r="AG50" i="64"/>
  <c r="AF50" i="64"/>
  <c r="AE50" i="64"/>
  <c r="AM49" i="64"/>
  <c r="AL49" i="64"/>
  <c r="AK49" i="64"/>
  <c r="AJ49" i="64"/>
  <c r="AI49" i="64"/>
  <c r="AH49" i="64"/>
  <c r="AG49" i="64"/>
  <c r="AN49" i="64" s="1"/>
  <c r="AF49" i="64"/>
  <c r="AE49" i="64"/>
  <c r="AM48" i="64"/>
  <c r="AL48" i="64"/>
  <c r="AK48" i="64"/>
  <c r="AJ48" i="64"/>
  <c r="AI48" i="64"/>
  <c r="AH48" i="64"/>
  <c r="AG48" i="64"/>
  <c r="AN48" i="64" s="1"/>
  <c r="AF48" i="64"/>
  <c r="AE48" i="64"/>
  <c r="AM47" i="64"/>
  <c r="AL47" i="64"/>
  <c r="AK47" i="64"/>
  <c r="AJ47" i="64"/>
  <c r="AI47" i="64"/>
  <c r="AH47" i="64"/>
  <c r="AG47" i="64"/>
  <c r="AN47" i="64" s="1"/>
  <c r="AF47" i="64"/>
  <c r="AE47" i="64"/>
  <c r="AM46" i="64"/>
  <c r="AL46" i="64"/>
  <c r="AK46" i="64"/>
  <c r="AJ46" i="64"/>
  <c r="AI46" i="64"/>
  <c r="AH46" i="64"/>
  <c r="AG46" i="64"/>
  <c r="AN46" i="64" s="1"/>
  <c r="AF46" i="64"/>
  <c r="AE46" i="64"/>
  <c r="AM45" i="64"/>
  <c r="AL45" i="64"/>
  <c r="AK45" i="64"/>
  <c r="AJ45" i="64"/>
  <c r="AI45" i="64"/>
  <c r="AH45" i="64"/>
  <c r="AG45" i="64"/>
  <c r="AN45" i="64" s="1"/>
  <c r="AF45" i="64"/>
  <c r="AE45" i="64"/>
  <c r="AN44" i="64"/>
  <c r="AM44" i="64"/>
  <c r="AL44" i="64"/>
  <c r="AK44" i="64"/>
  <c r="AJ44" i="64"/>
  <c r="AI44" i="64"/>
  <c r="AH44" i="64"/>
  <c r="AG44" i="64"/>
  <c r="AF44" i="64"/>
  <c r="AE44" i="64"/>
  <c r="AM43" i="64"/>
  <c r="AL43" i="64"/>
  <c r="AK43" i="64"/>
  <c r="AJ43" i="64"/>
  <c r="AI43" i="64"/>
  <c r="AH43" i="64"/>
  <c r="AG43" i="64"/>
  <c r="AN43" i="64" s="1"/>
  <c r="AF43" i="64"/>
  <c r="AE43" i="64"/>
  <c r="AM42" i="64"/>
  <c r="AL42" i="64"/>
  <c r="AK42" i="64"/>
  <c r="AJ42" i="64"/>
  <c r="AI42" i="64"/>
  <c r="AH42" i="64"/>
  <c r="AG42" i="64"/>
  <c r="AN42" i="64" s="1"/>
  <c r="AF42" i="64"/>
  <c r="AE42" i="64"/>
  <c r="AM41" i="64"/>
  <c r="AL41" i="64"/>
  <c r="AK41" i="64"/>
  <c r="AJ41" i="64"/>
  <c r="AI41" i="64"/>
  <c r="AH41" i="64"/>
  <c r="AG41" i="64"/>
  <c r="AN41" i="64" s="1"/>
  <c r="AF41" i="64"/>
  <c r="AE41" i="64"/>
  <c r="AM40" i="64"/>
  <c r="AL40" i="64"/>
  <c r="AK40" i="64"/>
  <c r="AJ40" i="64"/>
  <c r="AI40" i="64"/>
  <c r="AH40" i="64"/>
  <c r="AG40" i="64"/>
  <c r="AN40" i="64" s="1"/>
  <c r="AF40" i="64"/>
  <c r="AE40" i="64"/>
  <c r="AM39" i="64"/>
  <c r="AL39" i="64"/>
  <c r="AK39" i="64"/>
  <c r="AJ39" i="64"/>
  <c r="AI39" i="64"/>
  <c r="AH39" i="64"/>
  <c r="AG39" i="64"/>
  <c r="AN39" i="64" s="1"/>
  <c r="AF39" i="64"/>
  <c r="AE39" i="64"/>
  <c r="AN38" i="64"/>
  <c r="AM38" i="64"/>
  <c r="AL38" i="64"/>
  <c r="AK38" i="64"/>
  <c r="AJ38" i="64"/>
  <c r="AI38" i="64"/>
  <c r="AH38" i="64"/>
  <c r="AG38" i="64"/>
  <c r="AF38" i="64"/>
  <c r="AE38" i="64"/>
  <c r="AM37" i="64"/>
  <c r="AL37" i="64"/>
  <c r="AK37" i="64"/>
  <c r="AJ37" i="64"/>
  <c r="AI37" i="64"/>
  <c r="AH37" i="64"/>
  <c r="AG37" i="64"/>
  <c r="AN37" i="64" s="1"/>
  <c r="AF37" i="64"/>
  <c r="AE37" i="64"/>
  <c r="AM36" i="64"/>
  <c r="AL36" i="64"/>
  <c r="AK36" i="64"/>
  <c r="AJ36" i="64"/>
  <c r="AI36" i="64"/>
  <c r="AH36" i="64"/>
  <c r="AG36" i="64"/>
  <c r="AN36" i="64" s="1"/>
  <c r="AF36" i="64"/>
  <c r="AE36" i="64"/>
  <c r="AM35" i="64"/>
  <c r="AL35" i="64"/>
  <c r="AK35" i="64"/>
  <c r="AJ35" i="64"/>
  <c r="AI35" i="64"/>
  <c r="AH35" i="64"/>
  <c r="AG35" i="64"/>
  <c r="AN35" i="64" s="1"/>
  <c r="AF35" i="64"/>
  <c r="AE35" i="64"/>
  <c r="AM34" i="64"/>
  <c r="AL34" i="64"/>
  <c r="AK34" i="64"/>
  <c r="AJ34" i="64"/>
  <c r="AI34" i="64"/>
  <c r="AH34" i="64"/>
  <c r="AG34" i="64"/>
  <c r="AF34" i="64"/>
  <c r="AE34" i="64"/>
  <c r="AM33" i="64"/>
  <c r="AL33" i="64"/>
  <c r="AK33" i="64"/>
  <c r="AJ33" i="64"/>
  <c r="AI33" i="64"/>
  <c r="AH33" i="64"/>
  <c r="AG33" i="64"/>
  <c r="AN33" i="64" s="1"/>
  <c r="AF33" i="64"/>
  <c r="AE33" i="64"/>
  <c r="AN32" i="64"/>
  <c r="AM32" i="64"/>
  <c r="AL32" i="64"/>
  <c r="AK32" i="64"/>
  <c r="AJ32" i="64"/>
  <c r="AI32" i="64"/>
  <c r="AH32" i="64"/>
  <c r="AG32" i="64"/>
  <c r="AF32" i="64"/>
  <c r="AE32" i="64"/>
  <c r="AM31" i="64"/>
  <c r="AL31" i="64"/>
  <c r="AK31" i="64"/>
  <c r="AJ31" i="64"/>
  <c r="AI31" i="64"/>
  <c r="AH31" i="64"/>
  <c r="AG31" i="64"/>
  <c r="AF31" i="64"/>
  <c r="AE31" i="64"/>
  <c r="AM30" i="64"/>
  <c r="AL30" i="64"/>
  <c r="AK30" i="64"/>
  <c r="AJ30" i="64"/>
  <c r="AI30" i="64"/>
  <c r="AH30" i="64"/>
  <c r="AG30" i="64"/>
  <c r="AN31" i="64" s="1"/>
  <c r="AF30" i="64"/>
  <c r="AE30" i="64"/>
  <c r="AM29" i="64"/>
  <c r="AL29" i="64"/>
  <c r="AK29" i="64"/>
  <c r="AJ29" i="64"/>
  <c r="AI29" i="64"/>
  <c r="AH29" i="64"/>
  <c r="AG29" i="64"/>
  <c r="AN29" i="64" s="1"/>
  <c r="AF29" i="64"/>
  <c r="AE29" i="64"/>
  <c r="AM28" i="64"/>
  <c r="AL28" i="64"/>
  <c r="AK28" i="64"/>
  <c r="AJ28" i="64"/>
  <c r="AI28" i="64"/>
  <c r="AH28" i="64"/>
  <c r="AG28" i="64"/>
  <c r="AF28" i="64"/>
  <c r="AE28" i="64"/>
  <c r="AM27" i="64"/>
  <c r="AL27" i="64"/>
  <c r="AK27" i="64"/>
  <c r="AJ27" i="64"/>
  <c r="AI27" i="64"/>
  <c r="AH27" i="64"/>
  <c r="AG27" i="64"/>
  <c r="AN27" i="64" s="1"/>
  <c r="AF27" i="64"/>
  <c r="AE27" i="64"/>
  <c r="AN26" i="64"/>
  <c r="AM26" i="64"/>
  <c r="AL26" i="64"/>
  <c r="AK26" i="64"/>
  <c r="AJ26" i="64"/>
  <c r="AI26" i="64"/>
  <c r="AH26" i="64"/>
  <c r="AG26" i="64"/>
  <c r="AF26" i="64"/>
  <c r="AE26" i="64"/>
  <c r="AM25" i="64"/>
  <c r="AL25" i="64"/>
  <c r="AK25" i="64"/>
  <c r="AJ25" i="64"/>
  <c r="AI25" i="64"/>
  <c r="AH25" i="64"/>
  <c r="AG25" i="64"/>
  <c r="AF25" i="64"/>
  <c r="AE25" i="64"/>
  <c r="AM24" i="64"/>
  <c r="AL24" i="64"/>
  <c r="AK24" i="64"/>
  <c r="AJ24" i="64"/>
  <c r="AI24" i="64"/>
  <c r="AH24" i="64"/>
  <c r="AG24" i="64"/>
  <c r="AN25" i="64" s="1"/>
  <c r="AF24" i="64"/>
  <c r="AE24" i="64"/>
  <c r="AN23" i="64"/>
  <c r="AM23" i="64"/>
  <c r="AL23" i="64"/>
  <c r="AK23" i="64"/>
  <c r="AJ23" i="64"/>
  <c r="AI23" i="64"/>
  <c r="AH23" i="64"/>
  <c r="AG23" i="64"/>
  <c r="AF23" i="64"/>
  <c r="AE23" i="64"/>
  <c r="AM22" i="64"/>
  <c r="AL22" i="64"/>
  <c r="AK22" i="64"/>
  <c r="AJ22" i="64"/>
  <c r="AI22" i="64"/>
  <c r="AH22" i="64"/>
  <c r="AG22" i="64"/>
  <c r="AF22" i="64"/>
  <c r="AE22" i="64"/>
  <c r="AM21" i="64"/>
  <c r="AL21" i="64"/>
  <c r="AK21" i="64"/>
  <c r="AJ21" i="64"/>
  <c r="AI21" i="64"/>
  <c r="AH21" i="64"/>
  <c r="AG21" i="64"/>
  <c r="AN21" i="64" s="1"/>
  <c r="AF21" i="64"/>
  <c r="AE21" i="64"/>
  <c r="AN20" i="64"/>
  <c r="AM20" i="64"/>
  <c r="AL20" i="64"/>
  <c r="AK20" i="64"/>
  <c r="AJ20" i="64"/>
  <c r="AI20" i="64"/>
  <c r="AH20" i="64"/>
  <c r="AG20" i="64"/>
  <c r="AF20" i="64"/>
  <c r="AE20" i="64"/>
  <c r="AN19" i="64"/>
  <c r="AM19" i="64"/>
  <c r="AL19" i="64"/>
  <c r="AK19" i="64"/>
  <c r="AJ19" i="64"/>
  <c r="AI19" i="64"/>
  <c r="AH19" i="64"/>
  <c r="AG19" i="64"/>
  <c r="AF19" i="64"/>
  <c r="AE19" i="64"/>
  <c r="AM18" i="64"/>
  <c r="AL18" i="64"/>
  <c r="AK18" i="64"/>
  <c r="AJ18" i="64"/>
  <c r="AI18" i="64"/>
  <c r="AH18" i="64"/>
  <c r="AG18" i="64"/>
  <c r="AN18" i="64" s="1"/>
  <c r="AF18" i="64"/>
  <c r="AE18" i="64"/>
  <c r="AM17" i="64"/>
  <c r="AL17" i="64"/>
  <c r="AK17" i="64"/>
  <c r="AJ17" i="64"/>
  <c r="AI17" i="64"/>
  <c r="AH17" i="64"/>
  <c r="AG17" i="64"/>
  <c r="AN17" i="64" s="1"/>
  <c r="AF17" i="64"/>
  <c r="AE17" i="64"/>
  <c r="AM16" i="64"/>
  <c r="AL16" i="64"/>
  <c r="AK16" i="64"/>
  <c r="AJ16" i="64"/>
  <c r="AI16" i="64"/>
  <c r="AH16" i="64"/>
  <c r="AG16" i="64"/>
  <c r="AN16" i="64" s="1"/>
  <c r="AF16" i="64"/>
  <c r="AE16" i="64"/>
  <c r="AM15" i="64"/>
  <c r="AL15" i="64"/>
  <c r="AK15" i="64"/>
  <c r="AJ15" i="64"/>
  <c r="AI15" i="64"/>
  <c r="AH15" i="64"/>
  <c r="AG15" i="64"/>
  <c r="AN15" i="64" s="1"/>
  <c r="AF15" i="64"/>
  <c r="AE15" i="64"/>
  <c r="AM14" i="64"/>
  <c r="AL14" i="64"/>
  <c r="AK14" i="64"/>
  <c r="AJ14" i="64"/>
  <c r="AI14" i="64"/>
  <c r="AH14" i="64"/>
  <c r="AG14" i="64"/>
  <c r="AN14" i="64" s="1"/>
  <c r="AF14" i="64"/>
  <c r="AE14" i="64"/>
  <c r="AM13" i="64"/>
  <c r="AL13" i="64"/>
  <c r="AK13" i="64"/>
  <c r="AJ13" i="64"/>
  <c r="AI13" i="64"/>
  <c r="AH13" i="64"/>
  <c r="AG13" i="64"/>
  <c r="AN13" i="64" s="1"/>
  <c r="AF13" i="64"/>
  <c r="AE13" i="64"/>
  <c r="AM12" i="64"/>
  <c r="AL12" i="64"/>
  <c r="AK12" i="64"/>
  <c r="AJ12" i="64"/>
  <c r="AI12" i="64"/>
  <c r="AH12" i="64"/>
  <c r="AG12" i="64"/>
  <c r="AN12" i="64" s="1"/>
  <c r="AF12" i="64"/>
  <c r="AE12" i="64"/>
  <c r="AN11" i="64"/>
  <c r="AM11" i="64"/>
  <c r="AL11" i="64"/>
  <c r="AK11" i="64"/>
  <c r="AJ11" i="64"/>
  <c r="AI11" i="64"/>
  <c r="AH11" i="64"/>
  <c r="AG11" i="64"/>
  <c r="AF11" i="64"/>
  <c r="AE11" i="64"/>
  <c r="AN10" i="64"/>
  <c r="AM10" i="64"/>
  <c r="AL10" i="64"/>
  <c r="AK10" i="64"/>
  <c r="AJ10" i="64"/>
  <c r="AI10" i="64"/>
  <c r="AH10" i="64"/>
  <c r="AG10" i="64"/>
  <c r="AF10" i="64"/>
  <c r="AE10" i="64"/>
  <c r="AM9" i="64"/>
  <c r="AL9" i="64"/>
  <c r="AK9" i="64"/>
  <c r="AJ9" i="64"/>
  <c r="AI9" i="64"/>
  <c r="AH9" i="64"/>
  <c r="AG9" i="64"/>
  <c r="AN9" i="64" s="1"/>
  <c r="AF9" i="64"/>
  <c r="AE9" i="64"/>
  <c r="AN8" i="64"/>
  <c r="AM8" i="64"/>
  <c r="AL8" i="64"/>
  <c r="AK8" i="64"/>
  <c r="AJ8" i="64"/>
  <c r="AI8" i="64"/>
  <c r="AH8" i="64"/>
  <c r="AG8" i="64"/>
  <c r="AF8" i="64"/>
  <c r="AE8" i="64"/>
  <c r="AN7" i="64"/>
  <c r="AM7" i="64"/>
  <c r="AL7" i="64"/>
  <c r="AK7" i="64"/>
  <c r="AJ7" i="64"/>
  <c r="AI7" i="64"/>
  <c r="AH7" i="64"/>
  <c r="AG7" i="64"/>
  <c r="AF7" i="64"/>
  <c r="AE7" i="64"/>
  <c r="B7" i="64"/>
  <c r="AN6" i="64"/>
  <c r="AM6" i="64"/>
  <c r="AL6" i="64"/>
  <c r="AK6" i="64"/>
  <c r="AJ6" i="64"/>
  <c r="AI6" i="64"/>
  <c r="AH6" i="64"/>
  <c r="AG6" i="64"/>
  <c r="AF6" i="64"/>
  <c r="AE6" i="64"/>
  <c r="AM5" i="64"/>
  <c r="AL5" i="64"/>
  <c r="AK5" i="64"/>
  <c r="AJ5" i="64"/>
  <c r="AI5" i="64"/>
  <c r="AH5" i="64"/>
  <c r="AG5" i="64"/>
  <c r="AF5" i="64"/>
  <c r="AE5" i="64"/>
  <c r="AG4" i="64"/>
  <c r="AF4" i="64"/>
  <c r="X2" i="64" a="1"/>
  <c r="D9" i="64" s="1"/>
  <c r="AN55" i="63"/>
  <c r="AM55" i="63"/>
  <c r="AL55" i="63"/>
  <c r="AK55" i="63"/>
  <c r="AJ55" i="63"/>
  <c r="AI55" i="63"/>
  <c r="AH55" i="63"/>
  <c r="AG55" i="63"/>
  <c r="AF55" i="63"/>
  <c r="AE55" i="63"/>
  <c r="AN54" i="63"/>
  <c r="AM54" i="63"/>
  <c r="AL54" i="63"/>
  <c r="AK54" i="63"/>
  <c r="AJ54" i="63"/>
  <c r="AI54" i="63"/>
  <c r="AH54" i="63"/>
  <c r="AG54" i="63"/>
  <c r="AF54" i="63"/>
  <c r="AE54" i="63"/>
  <c r="AN53" i="63"/>
  <c r="AM53" i="63"/>
  <c r="AL53" i="63"/>
  <c r="AK53" i="63"/>
  <c r="AJ53" i="63"/>
  <c r="AI53" i="63"/>
  <c r="AH53" i="63"/>
  <c r="AG53" i="63"/>
  <c r="AF53" i="63"/>
  <c r="AE53" i="63"/>
  <c r="AM52" i="63"/>
  <c r="AL52" i="63"/>
  <c r="AK52" i="63"/>
  <c r="AJ52" i="63"/>
  <c r="AI52" i="63"/>
  <c r="AH52" i="63"/>
  <c r="AG52" i="63"/>
  <c r="AF52" i="63"/>
  <c r="AE52" i="63"/>
  <c r="AM51" i="63"/>
  <c r="AL51" i="63"/>
  <c r="AK51" i="63"/>
  <c r="AJ51" i="63"/>
  <c r="AI51" i="63"/>
  <c r="AH51" i="63"/>
  <c r="AG51" i="63"/>
  <c r="AN51" i="63" s="1"/>
  <c r="AF51" i="63"/>
  <c r="AE51" i="63"/>
  <c r="AN50" i="63"/>
  <c r="AM50" i="63"/>
  <c r="AL50" i="63"/>
  <c r="AK50" i="63"/>
  <c r="AJ50" i="63"/>
  <c r="AI50" i="63"/>
  <c r="AH50" i="63"/>
  <c r="AG50" i="63"/>
  <c r="AF50" i="63"/>
  <c r="AE50" i="63"/>
  <c r="AN49" i="63"/>
  <c r="AM49" i="63"/>
  <c r="AL49" i="63"/>
  <c r="AK49" i="63"/>
  <c r="AJ49" i="63"/>
  <c r="AI49" i="63"/>
  <c r="AH49" i="63"/>
  <c r="AG49" i="63"/>
  <c r="AF49" i="63"/>
  <c r="AE49" i="63"/>
  <c r="AN48" i="63"/>
  <c r="AM48" i="63"/>
  <c r="AL48" i="63"/>
  <c r="AK48" i="63"/>
  <c r="AJ48" i="63"/>
  <c r="AI48" i="63"/>
  <c r="AH48" i="63"/>
  <c r="AG48" i="63"/>
  <c r="AF48" i="63"/>
  <c r="AE48" i="63"/>
  <c r="AN47" i="63"/>
  <c r="AM47" i="63"/>
  <c r="AL47" i="63"/>
  <c r="AK47" i="63"/>
  <c r="AJ47" i="63"/>
  <c r="AI47" i="63"/>
  <c r="AH47" i="63"/>
  <c r="AG47" i="63"/>
  <c r="AF47" i="63"/>
  <c r="AE47" i="63"/>
  <c r="AM46" i="63"/>
  <c r="AL46" i="63"/>
  <c r="AK46" i="63"/>
  <c r="AJ46" i="63"/>
  <c r="AI46" i="63"/>
  <c r="AH46" i="63"/>
  <c r="AG46" i="63"/>
  <c r="AF46" i="63"/>
  <c r="AE46" i="63"/>
  <c r="AM45" i="63"/>
  <c r="AL45" i="63"/>
  <c r="AK45" i="63"/>
  <c r="AJ45" i="63"/>
  <c r="AI45" i="63"/>
  <c r="AH45" i="63"/>
  <c r="AG45" i="63"/>
  <c r="AN45" i="63" s="1"/>
  <c r="AF45" i="63"/>
  <c r="AE45" i="63"/>
  <c r="AN44" i="63"/>
  <c r="AM44" i="63"/>
  <c r="AL44" i="63"/>
  <c r="AK44" i="63"/>
  <c r="AJ44" i="63"/>
  <c r="AI44" i="63"/>
  <c r="AH44" i="63"/>
  <c r="AG44" i="63"/>
  <c r="AF44" i="63"/>
  <c r="AE44" i="63"/>
  <c r="AN43" i="63"/>
  <c r="AM43" i="63"/>
  <c r="AL43" i="63"/>
  <c r="AK43" i="63"/>
  <c r="AJ43" i="63"/>
  <c r="AI43" i="63"/>
  <c r="AH43" i="63"/>
  <c r="AG43" i="63"/>
  <c r="AF43" i="63"/>
  <c r="AE43" i="63"/>
  <c r="AN42" i="63"/>
  <c r="AM42" i="63"/>
  <c r="AL42" i="63"/>
  <c r="AK42" i="63"/>
  <c r="AJ42" i="63"/>
  <c r="AI42" i="63"/>
  <c r="AH42" i="63"/>
  <c r="AG42" i="63"/>
  <c r="AF42" i="63"/>
  <c r="AE42" i="63"/>
  <c r="AN41" i="63"/>
  <c r="AM41" i="63"/>
  <c r="AL41" i="63"/>
  <c r="AK41" i="63"/>
  <c r="AJ41" i="63"/>
  <c r="AI41" i="63"/>
  <c r="AH41" i="63"/>
  <c r="AG41" i="63"/>
  <c r="AF41" i="63"/>
  <c r="AE41" i="63"/>
  <c r="AM40" i="63"/>
  <c r="AL40" i="63"/>
  <c r="AK40" i="63"/>
  <c r="AJ40" i="63"/>
  <c r="AI40" i="63"/>
  <c r="AH40" i="63"/>
  <c r="AG40" i="63"/>
  <c r="AF40" i="63"/>
  <c r="AE40" i="63"/>
  <c r="AM39" i="63"/>
  <c r="AL39" i="63"/>
  <c r="AK39" i="63"/>
  <c r="AJ39" i="63"/>
  <c r="AI39" i="63"/>
  <c r="AH39" i="63"/>
  <c r="AG39" i="63"/>
  <c r="AN39" i="63" s="1"/>
  <c r="AF39" i="63"/>
  <c r="AE39" i="63"/>
  <c r="AN38" i="63"/>
  <c r="AM38" i="63"/>
  <c r="AL38" i="63"/>
  <c r="AK38" i="63"/>
  <c r="AJ38" i="63"/>
  <c r="AI38" i="63"/>
  <c r="AH38" i="63"/>
  <c r="AG38" i="63"/>
  <c r="AF38" i="63"/>
  <c r="AE38" i="63"/>
  <c r="AN37" i="63"/>
  <c r="AM37" i="63"/>
  <c r="AL37" i="63"/>
  <c r="AK37" i="63"/>
  <c r="AJ37" i="63"/>
  <c r="AI37" i="63"/>
  <c r="AH37" i="63"/>
  <c r="AG37" i="63"/>
  <c r="AF37" i="63"/>
  <c r="AE37" i="63"/>
  <c r="AN36" i="63"/>
  <c r="AM36" i="63"/>
  <c r="AL36" i="63"/>
  <c r="AK36" i="63"/>
  <c r="AJ36" i="63"/>
  <c r="AI36" i="63"/>
  <c r="AH36" i="63"/>
  <c r="AG36" i="63"/>
  <c r="AF36" i="63"/>
  <c r="AE36" i="63"/>
  <c r="AN35" i="63"/>
  <c r="AM35" i="63"/>
  <c r="AL35" i="63"/>
  <c r="AK35" i="63"/>
  <c r="AJ35" i="63"/>
  <c r="AI35" i="63"/>
  <c r="AH35" i="63"/>
  <c r="AG35" i="63"/>
  <c r="AF35" i="63"/>
  <c r="AE35" i="63"/>
  <c r="AM34" i="63"/>
  <c r="AL34" i="63"/>
  <c r="AK34" i="63"/>
  <c r="AJ34" i="63"/>
  <c r="AI34" i="63"/>
  <c r="AH34" i="63"/>
  <c r="AG34" i="63"/>
  <c r="AF34" i="63"/>
  <c r="AE34" i="63"/>
  <c r="AM33" i="63"/>
  <c r="AL33" i="63"/>
  <c r="AK33" i="63"/>
  <c r="AJ33" i="63"/>
  <c r="AI33" i="63"/>
  <c r="AH33" i="63"/>
  <c r="AG33" i="63"/>
  <c r="AN33" i="63" s="1"/>
  <c r="AF33" i="63"/>
  <c r="AE33" i="63"/>
  <c r="AN32" i="63"/>
  <c r="AM32" i="63"/>
  <c r="AL32" i="63"/>
  <c r="AK32" i="63"/>
  <c r="AJ32" i="63"/>
  <c r="AI32" i="63"/>
  <c r="AH32" i="63"/>
  <c r="AG32" i="63"/>
  <c r="AF32" i="63"/>
  <c r="AE32" i="63"/>
  <c r="AN31" i="63"/>
  <c r="AM31" i="63"/>
  <c r="AL31" i="63"/>
  <c r="AK31" i="63"/>
  <c r="AJ31" i="63"/>
  <c r="AI31" i="63"/>
  <c r="AH31" i="63"/>
  <c r="AG31" i="63"/>
  <c r="AF31" i="63"/>
  <c r="AE31" i="63"/>
  <c r="AN30" i="63"/>
  <c r="AM30" i="63"/>
  <c r="AL30" i="63"/>
  <c r="AK30" i="63"/>
  <c r="AJ30" i="63"/>
  <c r="AI30" i="63"/>
  <c r="AH30" i="63"/>
  <c r="AG30" i="63"/>
  <c r="AF30" i="63"/>
  <c r="AE30" i="63"/>
  <c r="AN29" i="63"/>
  <c r="AM29" i="63"/>
  <c r="AL29" i="63"/>
  <c r="AK29" i="63"/>
  <c r="AJ29" i="63"/>
  <c r="AI29" i="63"/>
  <c r="AH29" i="63"/>
  <c r="AG29" i="63"/>
  <c r="AF29" i="63"/>
  <c r="AE29" i="63"/>
  <c r="AM28" i="63"/>
  <c r="AL28" i="63"/>
  <c r="AK28" i="63"/>
  <c r="AJ28" i="63"/>
  <c r="AI28" i="63"/>
  <c r="AH28" i="63"/>
  <c r="AG28" i="63"/>
  <c r="AF28" i="63"/>
  <c r="AE28" i="63"/>
  <c r="AM27" i="63"/>
  <c r="AL27" i="63"/>
  <c r="AK27" i="63"/>
  <c r="AJ27" i="63"/>
  <c r="AI27" i="63"/>
  <c r="AH27" i="63"/>
  <c r="AG27" i="63"/>
  <c r="AN27" i="63" s="1"/>
  <c r="AF27" i="63"/>
  <c r="AE27" i="63"/>
  <c r="AN26" i="63"/>
  <c r="AM26" i="63"/>
  <c r="AL26" i="63"/>
  <c r="AK26" i="63"/>
  <c r="AJ26" i="63"/>
  <c r="AI26" i="63"/>
  <c r="AH26" i="63"/>
  <c r="AG26" i="63"/>
  <c r="AF26" i="63"/>
  <c r="AE26" i="63"/>
  <c r="AN25" i="63"/>
  <c r="AM25" i="63"/>
  <c r="AL25" i="63"/>
  <c r="AK25" i="63"/>
  <c r="AJ25" i="63"/>
  <c r="AI25" i="63"/>
  <c r="AH25" i="63"/>
  <c r="AG25" i="63"/>
  <c r="AF25" i="63"/>
  <c r="AE25" i="63"/>
  <c r="AN24" i="63"/>
  <c r="AM24" i="63"/>
  <c r="AL24" i="63"/>
  <c r="AK24" i="63"/>
  <c r="AJ24" i="63"/>
  <c r="AI24" i="63"/>
  <c r="AH24" i="63"/>
  <c r="AG24" i="63"/>
  <c r="AF24" i="63"/>
  <c r="AE24" i="63"/>
  <c r="AN23" i="63"/>
  <c r="AM23" i="63"/>
  <c r="AL23" i="63"/>
  <c r="AK23" i="63"/>
  <c r="AJ23" i="63"/>
  <c r="AI23" i="63"/>
  <c r="AH23" i="63"/>
  <c r="AG23" i="63"/>
  <c r="AF23" i="63"/>
  <c r="AE23" i="63"/>
  <c r="AM22" i="63"/>
  <c r="AL22" i="63"/>
  <c r="AK22" i="63"/>
  <c r="AJ22" i="63"/>
  <c r="AI22" i="63"/>
  <c r="AH22" i="63"/>
  <c r="AG22" i="63"/>
  <c r="AF22" i="63"/>
  <c r="AE22" i="63"/>
  <c r="AM21" i="63"/>
  <c r="AL21" i="63"/>
  <c r="AK21" i="63"/>
  <c r="AJ21" i="63"/>
  <c r="AI21" i="63"/>
  <c r="AH21" i="63"/>
  <c r="AG21" i="63"/>
  <c r="AN21" i="63" s="1"/>
  <c r="AF21" i="63"/>
  <c r="AE21" i="63"/>
  <c r="AN20" i="63"/>
  <c r="AM20" i="63"/>
  <c r="AL20" i="63"/>
  <c r="AK20" i="63"/>
  <c r="AJ20" i="63"/>
  <c r="AI20" i="63"/>
  <c r="AH20" i="63"/>
  <c r="AG20" i="63"/>
  <c r="AF20" i="63"/>
  <c r="AE20" i="63"/>
  <c r="AN19" i="63"/>
  <c r="AM19" i="63"/>
  <c r="AL19" i="63"/>
  <c r="AK19" i="63"/>
  <c r="AJ19" i="63"/>
  <c r="AI19" i="63"/>
  <c r="AH19" i="63"/>
  <c r="AG19" i="63"/>
  <c r="AF19" i="63"/>
  <c r="AE19" i="63"/>
  <c r="AM18" i="63"/>
  <c r="AL18" i="63"/>
  <c r="AK18" i="63"/>
  <c r="AJ18" i="63"/>
  <c r="AI18" i="63"/>
  <c r="AH18" i="63"/>
  <c r="AG18" i="63"/>
  <c r="AF18" i="63"/>
  <c r="AE18" i="63"/>
  <c r="AM17" i="63"/>
  <c r="AL17" i="63"/>
  <c r="AK17" i="63"/>
  <c r="AJ17" i="63"/>
  <c r="AI17" i="63"/>
  <c r="AH17" i="63"/>
  <c r="AG17" i="63"/>
  <c r="AN17" i="63" s="1"/>
  <c r="AF17" i="63"/>
  <c r="AE17" i="63"/>
  <c r="AM16" i="63"/>
  <c r="AL16" i="63"/>
  <c r="AK16" i="63"/>
  <c r="AJ16" i="63"/>
  <c r="AI16" i="63"/>
  <c r="AH16" i="63"/>
  <c r="AG16" i="63"/>
  <c r="AF16" i="63"/>
  <c r="AE16" i="63"/>
  <c r="AM15" i="63"/>
  <c r="AL15" i="63"/>
  <c r="AK15" i="63"/>
  <c r="AJ15" i="63"/>
  <c r="AI15" i="63"/>
  <c r="AH15" i="63"/>
  <c r="AG15" i="63"/>
  <c r="AN15" i="63" s="1"/>
  <c r="AF15" i="63"/>
  <c r="AE15" i="63"/>
  <c r="AM14" i="63"/>
  <c r="AL14" i="63"/>
  <c r="AK14" i="63"/>
  <c r="AJ14" i="63"/>
  <c r="AI14" i="63"/>
  <c r="AH14" i="63"/>
  <c r="AG14" i="63"/>
  <c r="AF14" i="63"/>
  <c r="AE14" i="63"/>
  <c r="AM13" i="63"/>
  <c r="AL13" i="63"/>
  <c r="AK13" i="63"/>
  <c r="AJ13" i="63"/>
  <c r="AI13" i="63"/>
  <c r="AH13" i="63"/>
  <c r="AG13" i="63"/>
  <c r="AN13" i="63" s="1"/>
  <c r="AF13" i="63"/>
  <c r="AE13" i="63"/>
  <c r="AN12" i="63"/>
  <c r="AM12" i="63"/>
  <c r="AL12" i="63"/>
  <c r="AK12" i="63"/>
  <c r="AJ12" i="63"/>
  <c r="AI12" i="63"/>
  <c r="AH12" i="63"/>
  <c r="AG12" i="63"/>
  <c r="AF12" i="63"/>
  <c r="AE12" i="63"/>
  <c r="AN11" i="63"/>
  <c r="AM11" i="63"/>
  <c r="AL11" i="63"/>
  <c r="AK11" i="63"/>
  <c r="AJ11" i="63"/>
  <c r="AI11" i="63"/>
  <c r="AH11" i="63"/>
  <c r="AG11" i="63"/>
  <c r="AF11" i="63"/>
  <c r="AE11" i="63"/>
  <c r="AN10" i="63"/>
  <c r="AM10" i="63"/>
  <c r="AL10" i="63"/>
  <c r="AK10" i="63"/>
  <c r="AJ10" i="63"/>
  <c r="AI10" i="63"/>
  <c r="AH10" i="63"/>
  <c r="AG10" i="63"/>
  <c r="AF10" i="63"/>
  <c r="AE10" i="63"/>
  <c r="AN9" i="63"/>
  <c r="AM9" i="63"/>
  <c r="AL9" i="63"/>
  <c r="AK9" i="63"/>
  <c r="AJ9" i="63"/>
  <c r="AI9" i="63"/>
  <c r="AH9" i="63"/>
  <c r="AG9" i="63"/>
  <c r="AF9" i="63"/>
  <c r="AE9" i="63"/>
  <c r="AN8" i="63"/>
  <c r="AM8" i="63"/>
  <c r="AL8" i="63"/>
  <c r="AK8" i="63"/>
  <c r="AJ8" i="63"/>
  <c r="AI8" i="63"/>
  <c r="AH8" i="63"/>
  <c r="AG8" i="63"/>
  <c r="AF8" i="63"/>
  <c r="AE8" i="63"/>
  <c r="AN7" i="63"/>
  <c r="AM7" i="63"/>
  <c r="AL7" i="63"/>
  <c r="AK7" i="63"/>
  <c r="AJ7" i="63"/>
  <c r="AI7" i="63"/>
  <c r="AH7" i="63"/>
  <c r="AG7" i="63"/>
  <c r="AF7" i="63"/>
  <c r="AE7" i="63"/>
  <c r="B7" i="63"/>
  <c r="AN6" i="63"/>
  <c r="AM6" i="63"/>
  <c r="AL6" i="63"/>
  <c r="AK6" i="63"/>
  <c r="AJ6" i="63"/>
  <c r="AI6" i="63"/>
  <c r="AH6" i="63"/>
  <c r="AG6" i="63"/>
  <c r="AF6" i="63"/>
  <c r="AE6" i="63"/>
  <c r="AM5" i="63"/>
  <c r="AL5" i="63"/>
  <c r="AK5" i="63"/>
  <c r="AJ5" i="63"/>
  <c r="AI5" i="63"/>
  <c r="AH5" i="63"/>
  <c r="AG5" i="63"/>
  <c r="AF5" i="63"/>
  <c r="AE5" i="63"/>
  <c r="AG4" i="63"/>
  <c r="AF4" i="63"/>
  <c r="X2" i="63" a="1"/>
  <c r="D9" i="63" s="1"/>
  <c r="AM55" i="62"/>
  <c r="AL55" i="62"/>
  <c r="AK55" i="62"/>
  <c r="AJ55" i="62"/>
  <c r="AI55" i="62"/>
  <c r="AH55" i="62"/>
  <c r="AG55" i="62"/>
  <c r="AN55" i="62" s="1"/>
  <c r="AF55" i="62"/>
  <c r="AE55" i="62"/>
  <c r="AN54" i="62"/>
  <c r="AM54" i="62"/>
  <c r="AL54" i="62"/>
  <c r="AK54" i="62"/>
  <c r="AJ54" i="62"/>
  <c r="AI54" i="62"/>
  <c r="AH54" i="62"/>
  <c r="AG54" i="62"/>
  <c r="AF54" i="62"/>
  <c r="AE54" i="62"/>
  <c r="AN53" i="62"/>
  <c r="AM53" i="62"/>
  <c r="AL53" i="62"/>
  <c r="AK53" i="62"/>
  <c r="AJ53" i="62"/>
  <c r="AI53" i="62"/>
  <c r="AH53" i="62"/>
  <c r="AG53" i="62"/>
  <c r="AF53" i="62"/>
  <c r="AE53" i="62"/>
  <c r="AM52" i="62"/>
  <c r="AL52" i="62"/>
  <c r="AK52" i="62"/>
  <c r="AJ52" i="62"/>
  <c r="AI52" i="62"/>
  <c r="AH52" i="62"/>
  <c r="AG52" i="62"/>
  <c r="AF52" i="62"/>
  <c r="AE52" i="62"/>
  <c r="AM51" i="62"/>
  <c r="AL51" i="62"/>
  <c r="AK51" i="62"/>
  <c r="AJ51" i="62"/>
  <c r="AI51" i="62"/>
  <c r="AH51" i="62"/>
  <c r="AG51" i="62"/>
  <c r="AN51" i="62" s="1"/>
  <c r="AF51" i="62"/>
  <c r="AE51" i="62"/>
  <c r="AN50" i="62"/>
  <c r="AM50" i="62"/>
  <c r="AL50" i="62"/>
  <c r="AK50" i="62"/>
  <c r="AJ50" i="62"/>
  <c r="AI50" i="62"/>
  <c r="AH50" i="62"/>
  <c r="AG50" i="62"/>
  <c r="AF50" i="62"/>
  <c r="AE50" i="62"/>
  <c r="AN49" i="62"/>
  <c r="AM49" i="62"/>
  <c r="AL49" i="62"/>
  <c r="AK49" i="62"/>
  <c r="AJ49" i="62"/>
  <c r="AI49" i="62"/>
  <c r="AH49" i="62"/>
  <c r="AG49" i="62"/>
  <c r="AF49" i="62"/>
  <c r="AE49" i="62"/>
  <c r="AN48" i="62"/>
  <c r="AM48" i="62"/>
  <c r="AL48" i="62"/>
  <c r="AK48" i="62"/>
  <c r="AJ48" i="62"/>
  <c r="AI48" i="62"/>
  <c r="AH48" i="62"/>
  <c r="AG48" i="62"/>
  <c r="AF48" i="62"/>
  <c r="AE48" i="62"/>
  <c r="AN47" i="62"/>
  <c r="AM47" i="62"/>
  <c r="AL47" i="62"/>
  <c r="AK47" i="62"/>
  <c r="AJ47" i="62"/>
  <c r="AI47" i="62"/>
  <c r="AH47" i="62"/>
  <c r="AG47" i="62"/>
  <c r="AF47" i="62"/>
  <c r="AE47" i="62"/>
  <c r="AM46" i="62"/>
  <c r="AL46" i="62"/>
  <c r="AK46" i="62"/>
  <c r="AJ46" i="62"/>
  <c r="AI46" i="62"/>
  <c r="AH46" i="62"/>
  <c r="AG46" i="62"/>
  <c r="AF46" i="62"/>
  <c r="AE46" i="62"/>
  <c r="AM45" i="62"/>
  <c r="AL45" i="62"/>
  <c r="AK45" i="62"/>
  <c r="AJ45" i="62"/>
  <c r="AI45" i="62"/>
  <c r="AH45" i="62"/>
  <c r="AG45" i="62"/>
  <c r="AN45" i="62" s="1"/>
  <c r="AF45" i="62"/>
  <c r="AE45" i="62"/>
  <c r="AN44" i="62"/>
  <c r="AM44" i="62"/>
  <c r="AL44" i="62"/>
  <c r="AK44" i="62"/>
  <c r="AJ44" i="62"/>
  <c r="AI44" i="62"/>
  <c r="AH44" i="62"/>
  <c r="AG44" i="62"/>
  <c r="AF44" i="62"/>
  <c r="AE44" i="62"/>
  <c r="AN43" i="62"/>
  <c r="AM43" i="62"/>
  <c r="AL43" i="62"/>
  <c r="AK43" i="62"/>
  <c r="AJ43" i="62"/>
  <c r="AI43" i="62"/>
  <c r="AH43" i="62"/>
  <c r="AG43" i="62"/>
  <c r="AF43" i="62"/>
  <c r="AE43" i="62"/>
  <c r="AN42" i="62"/>
  <c r="AM42" i="62"/>
  <c r="AL42" i="62"/>
  <c r="AK42" i="62"/>
  <c r="AJ42" i="62"/>
  <c r="AI42" i="62"/>
  <c r="AH42" i="62"/>
  <c r="AG42" i="62"/>
  <c r="AF42" i="62"/>
  <c r="AE42" i="62"/>
  <c r="AN41" i="62"/>
  <c r="AM41" i="62"/>
  <c r="AL41" i="62"/>
  <c r="AK41" i="62"/>
  <c r="AJ41" i="62"/>
  <c r="AI41" i="62"/>
  <c r="AH41" i="62"/>
  <c r="AG41" i="62"/>
  <c r="AF41" i="62"/>
  <c r="AE41" i="62"/>
  <c r="AM40" i="62"/>
  <c r="AL40" i="62"/>
  <c r="AK40" i="62"/>
  <c r="AJ40" i="62"/>
  <c r="AI40" i="62"/>
  <c r="AH40" i="62"/>
  <c r="AG40" i="62"/>
  <c r="AF40" i="62"/>
  <c r="AE40" i="62"/>
  <c r="AM39" i="62"/>
  <c r="AL39" i="62"/>
  <c r="AK39" i="62"/>
  <c r="AJ39" i="62"/>
  <c r="AI39" i="62"/>
  <c r="AH39" i="62"/>
  <c r="AG39" i="62"/>
  <c r="AN39" i="62" s="1"/>
  <c r="AF39" i="62"/>
  <c r="AE39" i="62"/>
  <c r="AN38" i="62"/>
  <c r="AM38" i="62"/>
  <c r="AL38" i="62"/>
  <c r="AK38" i="62"/>
  <c r="AJ38" i="62"/>
  <c r="AI38" i="62"/>
  <c r="AH38" i="62"/>
  <c r="AG38" i="62"/>
  <c r="AF38" i="62"/>
  <c r="AE38" i="62"/>
  <c r="AN37" i="62"/>
  <c r="AM37" i="62"/>
  <c r="AL37" i="62"/>
  <c r="AK37" i="62"/>
  <c r="AJ37" i="62"/>
  <c r="AI37" i="62"/>
  <c r="AH37" i="62"/>
  <c r="AG37" i="62"/>
  <c r="AF37" i="62"/>
  <c r="AE37" i="62"/>
  <c r="AN36" i="62"/>
  <c r="AM36" i="62"/>
  <c r="AL36" i="62"/>
  <c r="AK36" i="62"/>
  <c r="AJ36" i="62"/>
  <c r="AI36" i="62"/>
  <c r="AH36" i="62"/>
  <c r="AG36" i="62"/>
  <c r="AF36" i="62"/>
  <c r="AE36" i="62"/>
  <c r="AN35" i="62"/>
  <c r="AM35" i="62"/>
  <c r="AL35" i="62"/>
  <c r="AK35" i="62"/>
  <c r="AJ35" i="62"/>
  <c r="AI35" i="62"/>
  <c r="AH35" i="62"/>
  <c r="AG35" i="62"/>
  <c r="AF35" i="62"/>
  <c r="AE35" i="62"/>
  <c r="AM34" i="62"/>
  <c r="AL34" i="62"/>
  <c r="AK34" i="62"/>
  <c r="AJ34" i="62"/>
  <c r="AI34" i="62"/>
  <c r="AH34" i="62"/>
  <c r="AG34" i="62"/>
  <c r="AF34" i="62"/>
  <c r="AE34" i="62"/>
  <c r="AM33" i="62"/>
  <c r="AL33" i="62"/>
  <c r="AK33" i="62"/>
  <c r="AJ33" i="62"/>
  <c r="AI33" i="62"/>
  <c r="AH33" i="62"/>
  <c r="AG33" i="62"/>
  <c r="AN33" i="62" s="1"/>
  <c r="AF33" i="62"/>
  <c r="AE33" i="62"/>
  <c r="AN32" i="62"/>
  <c r="AM32" i="62"/>
  <c r="AL32" i="62"/>
  <c r="AK32" i="62"/>
  <c r="AJ32" i="62"/>
  <c r="AI32" i="62"/>
  <c r="AH32" i="62"/>
  <c r="AG32" i="62"/>
  <c r="AF32" i="62"/>
  <c r="AE32" i="62"/>
  <c r="AN31" i="62"/>
  <c r="AM31" i="62"/>
  <c r="AL31" i="62"/>
  <c r="AK31" i="62"/>
  <c r="AJ31" i="62"/>
  <c r="AI31" i="62"/>
  <c r="AH31" i="62"/>
  <c r="AG31" i="62"/>
  <c r="AF31" i="62"/>
  <c r="AE31" i="62"/>
  <c r="AN30" i="62"/>
  <c r="AM30" i="62"/>
  <c r="AL30" i="62"/>
  <c r="AK30" i="62"/>
  <c r="AJ30" i="62"/>
  <c r="AI30" i="62"/>
  <c r="AH30" i="62"/>
  <c r="AG30" i="62"/>
  <c r="AF30" i="62"/>
  <c r="AE30" i="62"/>
  <c r="AN29" i="62"/>
  <c r="AM29" i="62"/>
  <c r="AL29" i="62"/>
  <c r="AK29" i="62"/>
  <c r="AJ29" i="62"/>
  <c r="AI29" i="62"/>
  <c r="AH29" i="62"/>
  <c r="AG29" i="62"/>
  <c r="AF29" i="62"/>
  <c r="AE29" i="62"/>
  <c r="AM28" i="62"/>
  <c r="AL28" i="62"/>
  <c r="AK28" i="62"/>
  <c r="AJ28" i="62"/>
  <c r="AI28" i="62"/>
  <c r="AH28" i="62"/>
  <c r="AG28" i="62"/>
  <c r="AF28" i="62"/>
  <c r="AE28" i="62"/>
  <c r="AM27" i="62"/>
  <c r="AL27" i="62"/>
  <c r="AK27" i="62"/>
  <c r="AJ27" i="62"/>
  <c r="AI27" i="62"/>
  <c r="AH27" i="62"/>
  <c r="AG27" i="62"/>
  <c r="AN27" i="62" s="1"/>
  <c r="AF27" i="62"/>
  <c r="AE27" i="62"/>
  <c r="AN26" i="62"/>
  <c r="AM26" i="62"/>
  <c r="AL26" i="62"/>
  <c r="AK26" i="62"/>
  <c r="AJ26" i="62"/>
  <c r="AI26" i="62"/>
  <c r="AH26" i="62"/>
  <c r="AG26" i="62"/>
  <c r="AF26" i="62"/>
  <c r="AE26" i="62"/>
  <c r="AN25" i="62"/>
  <c r="AM25" i="62"/>
  <c r="AL25" i="62"/>
  <c r="AK25" i="62"/>
  <c r="AJ25" i="62"/>
  <c r="AI25" i="62"/>
  <c r="AH25" i="62"/>
  <c r="AG25" i="62"/>
  <c r="AF25" i="62"/>
  <c r="AE25" i="62"/>
  <c r="AN24" i="62"/>
  <c r="AM24" i="62"/>
  <c r="AL24" i="62"/>
  <c r="AK24" i="62"/>
  <c r="AJ24" i="62"/>
  <c r="AI24" i="62"/>
  <c r="AH24" i="62"/>
  <c r="AG24" i="62"/>
  <c r="AF24" i="62"/>
  <c r="AE24" i="62"/>
  <c r="AN23" i="62"/>
  <c r="AM23" i="62"/>
  <c r="AL23" i="62"/>
  <c r="AK23" i="62"/>
  <c r="AJ23" i="62"/>
  <c r="AI23" i="62"/>
  <c r="AH23" i="62"/>
  <c r="AG23" i="62"/>
  <c r="AF23" i="62"/>
  <c r="AE23" i="62"/>
  <c r="AM22" i="62"/>
  <c r="AL22" i="62"/>
  <c r="AK22" i="62"/>
  <c r="AJ22" i="62"/>
  <c r="AI22" i="62"/>
  <c r="AH22" i="62"/>
  <c r="AG22" i="62"/>
  <c r="AF22" i="62"/>
  <c r="AE22" i="62"/>
  <c r="AM21" i="62"/>
  <c r="AL21" i="62"/>
  <c r="AK21" i="62"/>
  <c r="AJ21" i="62"/>
  <c r="AI21" i="62"/>
  <c r="AH21" i="62"/>
  <c r="AG21" i="62"/>
  <c r="AN21" i="62" s="1"/>
  <c r="AF21" i="62"/>
  <c r="AE21" i="62"/>
  <c r="AN20" i="62"/>
  <c r="AM20" i="62"/>
  <c r="AL20" i="62"/>
  <c r="AK20" i="62"/>
  <c r="AJ20" i="62"/>
  <c r="AI20" i="62"/>
  <c r="AH20" i="62"/>
  <c r="AG20" i="62"/>
  <c r="AF20" i="62"/>
  <c r="AE20" i="62"/>
  <c r="AN19" i="62"/>
  <c r="AM19" i="62"/>
  <c r="AL19" i="62"/>
  <c r="AK19" i="62"/>
  <c r="AJ19" i="62"/>
  <c r="AI19" i="62"/>
  <c r="AH19" i="62"/>
  <c r="AG19" i="62"/>
  <c r="AF19" i="62"/>
  <c r="AE19" i="62"/>
  <c r="AM18" i="62"/>
  <c r="AL18" i="62"/>
  <c r="AK18" i="62"/>
  <c r="AJ18" i="62"/>
  <c r="AI18" i="62"/>
  <c r="AH18" i="62"/>
  <c r="AG18" i="62"/>
  <c r="AF18" i="62"/>
  <c r="AE18" i="62"/>
  <c r="AM17" i="62"/>
  <c r="AL17" i="62"/>
  <c r="AK17" i="62"/>
  <c r="AJ17" i="62"/>
  <c r="AI17" i="62"/>
  <c r="AH17" i="62"/>
  <c r="AG17" i="62"/>
  <c r="AN17" i="62" s="1"/>
  <c r="AF17" i="62"/>
  <c r="AE17" i="62"/>
  <c r="AM16" i="62"/>
  <c r="AL16" i="62"/>
  <c r="AK16" i="62"/>
  <c r="AJ16" i="62"/>
  <c r="AI16" i="62"/>
  <c r="AH16" i="62"/>
  <c r="AG16" i="62"/>
  <c r="AF16" i="62"/>
  <c r="AE16" i="62"/>
  <c r="AM15" i="62"/>
  <c r="AL15" i="62"/>
  <c r="AK15" i="62"/>
  <c r="AJ15" i="62"/>
  <c r="AI15" i="62"/>
  <c r="AH15" i="62"/>
  <c r="AG15" i="62"/>
  <c r="AN15" i="62" s="1"/>
  <c r="AF15" i="62"/>
  <c r="AE15" i="62"/>
  <c r="AM14" i="62"/>
  <c r="AL14" i="62"/>
  <c r="AK14" i="62"/>
  <c r="AJ14" i="62"/>
  <c r="AI14" i="62"/>
  <c r="AH14" i="62"/>
  <c r="AG14" i="62"/>
  <c r="AF14" i="62"/>
  <c r="AE14" i="62"/>
  <c r="AM13" i="62"/>
  <c r="AL13" i="62"/>
  <c r="AK13" i="62"/>
  <c r="AJ13" i="62"/>
  <c r="AI13" i="62"/>
  <c r="AH13" i="62"/>
  <c r="AG13" i="62"/>
  <c r="AN13" i="62" s="1"/>
  <c r="AF13" i="62"/>
  <c r="AE13" i="62"/>
  <c r="AN12" i="62"/>
  <c r="AM12" i="62"/>
  <c r="AL12" i="62"/>
  <c r="AK12" i="62"/>
  <c r="AJ12" i="62"/>
  <c r="AI12" i="62"/>
  <c r="AH12" i="62"/>
  <c r="AG12" i="62"/>
  <c r="AF12" i="62"/>
  <c r="AE12" i="62"/>
  <c r="AN11" i="62"/>
  <c r="AM11" i="62"/>
  <c r="AL11" i="62"/>
  <c r="AK11" i="62"/>
  <c r="AJ11" i="62"/>
  <c r="AI11" i="62"/>
  <c r="AH11" i="62"/>
  <c r="AG11" i="62"/>
  <c r="AF11" i="62"/>
  <c r="AE11" i="62"/>
  <c r="AM10" i="62"/>
  <c r="AL10" i="62"/>
  <c r="AK10" i="62"/>
  <c r="AJ10" i="62"/>
  <c r="AI10" i="62"/>
  <c r="AH10" i="62"/>
  <c r="AG10" i="62"/>
  <c r="AF10" i="62"/>
  <c r="AE10" i="62"/>
  <c r="AM9" i="62"/>
  <c r="AL9" i="62"/>
  <c r="AK9" i="62"/>
  <c r="AJ9" i="62"/>
  <c r="AI9" i="62"/>
  <c r="AH9" i="62"/>
  <c r="AG9" i="62"/>
  <c r="AN10" i="62" s="1"/>
  <c r="AF9" i="62"/>
  <c r="AE9" i="62"/>
  <c r="AM8" i="62"/>
  <c r="AL8" i="62"/>
  <c r="AK8" i="62"/>
  <c r="AJ8" i="62"/>
  <c r="AI8" i="62"/>
  <c r="AH8" i="62"/>
  <c r="AG8" i="62"/>
  <c r="AN8" i="62" s="1"/>
  <c r="AF8" i="62"/>
  <c r="AE8" i="62"/>
  <c r="AM7" i="62"/>
  <c r="AL7" i="62"/>
  <c r="AK7" i="62"/>
  <c r="AJ7" i="62"/>
  <c r="AI7" i="62"/>
  <c r="AH7" i="62"/>
  <c r="AG7" i="62"/>
  <c r="AN7" i="62" s="1"/>
  <c r="AF7" i="62"/>
  <c r="AE7" i="62"/>
  <c r="B7" i="62"/>
  <c r="AM6" i="62"/>
  <c r="AL6" i="62"/>
  <c r="AK6" i="62"/>
  <c r="AJ6" i="62"/>
  <c r="AI6" i="62"/>
  <c r="AH6" i="62"/>
  <c r="AG6" i="62"/>
  <c r="AN6" i="62" s="1"/>
  <c r="AF6" i="62"/>
  <c r="AE6" i="62"/>
  <c r="AM5" i="62"/>
  <c r="AL5" i="62"/>
  <c r="AK5" i="62"/>
  <c r="AJ5" i="62"/>
  <c r="AI5" i="62"/>
  <c r="AH5" i="62"/>
  <c r="AG5" i="62"/>
  <c r="AN5" i="62" s="1"/>
  <c r="AF5" i="62"/>
  <c r="AE5" i="62"/>
  <c r="AG4" i="62"/>
  <c r="AF4" i="62"/>
  <c r="X2" i="62" a="1"/>
  <c r="D9" i="62" s="1"/>
  <c r="AE3" i="11"/>
  <c r="AN3" i="11"/>
  <c r="AF5" i="71" l="1"/>
  <c r="AK6" i="71"/>
  <c r="AH6" i="71"/>
  <c r="AE6" i="71"/>
  <c r="AM6" i="71"/>
  <c r="AG5" i="71"/>
  <c r="AN6" i="71" s="1"/>
  <c r="AL6" i="71"/>
  <c r="AI6" i="71"/>
  <c r="AJ6" i="71"/>
  <c r="AM4" i="74"/>
  <c r="AH4" i="66"/>
  <c r="AI4" i="66"/>
  <c r="AI4" i="67"/>
  <c r="AJ4" i="67"/>
  <c r="AK4" i="67"/>
  <c r="AF3" i="69"/>
  <c r="AE4" i="70"/>
  <c r="AF4" i="71"/>
  <c r="AL4" i="72"/>
  <c r="AK4" i="72"/>
  <c r="AM4" i="63"/>
  <c r="AM4" i="64"/>
  <c r="AH4" i="65"/>
  <c r="AL4" i="67"/>
  <c r="AE4" i="67"/>
  <c r="AH4" i="69"/>
  <c r="AJ4" i="70"/>
  <c r="AH5" i="71"/>
  <c r="AE4" i="72"/>
  <c r="AH4" i="74"/>
  <c r="AJ4" i="76"/>
  <c r="AF3" i="66"/>
  <c r="AH4" i="68"/>
  <c r="AI4" i="69"/>
  <c r="AK4" i="70"/>
  <c r="AI5" i="71"/>
  <c r="AI4" i="74"/>
  <c r="AK4" i="76"/>
  <c r="AF3" i="63"/>
  <c r="AF3" i="64"/>
  <c r="AJ4" i="65"/>
  <c r="AK4" i="66"/>
  <c r="AH4" i="63"/>
  <c r="AH4" i="64"/>
  <c r="AF3" i="65"/>
  <c r="AG3" i="66"/>
  <c r="AI4" i="68"/>
  <c r="AJ4" i="69"/>
  <c r="AL4" i="70"/>
  <c r="AJ5" i="71"/>
  <c r="AJ4" i="74"/>
  <c r="AL4" i="76"/>
  <c r="AE4" i="63"/>
  <c r="AE4" i="64"/>
  <c r="AL4" i="65"/>
  <c r="AM4" i="66"/>
  <c r="AG3" i="67"/>
  <c r="AN4" i="67" s="1"/>
  <c r="AI4" i="70"/>
  <c r="AG3" i="72"/>
  <c r="AN4" i="72" s="1"/>
  <c r="AI4" i="76"/>
  <c r="AM4" i="65"/>
  <c r="AI4" i="63"/>
  <c r="AI4" i="64"/>
  <c r="AG3" i="65"/>
  <c r="AN4" i="65" s="1"/>
  <c r="AE4" i="66"/>
  <c r="AH4" i="67"/>
  <c r="AJ4" i="68"/>
  <c r="AK4" i="69"/>
  <c r="AM4" i="70"/>
  <c r="AK5" i="71"/>
  <c r="AH4" i="72"/>
  <c r="AK4" i="74"/>
  <c r="AM4" i="76"/>
  <c r="AL5" i="71"/>
  <c r="AI4" i="72"/>
  <c r="AL4" i="74"/>
  <c r="AF3" i="76"/>
  <c r="AG3" i="70"/>
  <c r="AN4" i="70" s="1"/>
  <c r="AG3" i="76"/>
  <c r="AN4" i="76" s="1"/>
  <c r="AF3" i="74"/>
  <c r="AE4" i="76"/>
  <c r="AI4" i="65"/>
  <c r="AJ4" i="66"/>
  <c r="AM4" i="67"/>
  <c r="AF3" i="68"/>
  <c r="AG3" i="69"/>
  <c r="AN4" i="69" s="1"/>
  <c r="AG4" i="71"/>
  <c r="AM4" i="72"/>
  <c r="AG3" i="74"/>
  <c r="AN4" i="74" s="1"/>
  <c r="AE4" i="74"/>
  <c r="AJ4" i="63"/>
  <c r="AJ4" i="64"/>
  <c r="AE4" i="65"/>
  <c r="AK4" i="68"/>
  <c r="AL4" i="69"/>
  <c r="AK4" i="63"/>
  <c r="AK4" i="64"/>
  <c r="AN4" i="66"/>
  <c r="AL4" i="68"/>
  <c r="AM4" i="69"/>
  <c r="AF3" i="70"/>
  <c r="AM5" i="71"/>
  <c r="AJ4" i="72"/>
  <c r="AL4" i="63"/>
  <c r="AL4" i="64"/>
  <c r="AM4" i="68"/>
  <c r="AG3" i="68"/>
  <c r="AN4" i="68" s="1"/>
  <c r="AE4" i="69"/>
  <c r="AE5" i="71"/>
  <c r="AG3" i="63"/>
  <c r="AN4" i="63" s="1"/>
  <c r="AG3" i="64"/>
  <c r="AN4" i="64" s="1"/>
  <c r="AK4" i="65"/>
  <c r="AL4" i="66"/>
  <c r="AF3" i="67"/>
  <c r="AE4" i="68"/>
  <c r="AH4" i="70"/>
  <c r="AF3" i="72"/>
  <c r="AH4" i="76"/>
  <c r="AH4" i="62"/>
  <c r="AI4" i="62"/>
  <c r="AK4" i="62"/>
  <c r="AL4" i="62"/>
  <c r="AM4" i="62"/>
  <c r="AF3" i="62"/>
  <c r="AG3" i="62"/>
  <c r="AN4" i="62" s="1"/>
  <c r="AE4" i="62"/>
  <c r="AJ4" i="62"/>
  <c r="AG3" i="71"/>
  <c r="AE4" i="71"/>
  <c r="AH4" i="71"/>
  <c r="AI4" i="71"/>
  <c r="AJ4" i="71"/>
  <c r="AK4" i="71"/>
  <c r="AL4" i="71"/>
  <c r="AM4" i="71"/>
  <c r="AF3" i="71"/>
  <c r="AG2" i="76"/>
  <c r="E9" i="76"/>
  <c r="AH3" i="76"/>
  <c r="F9" i="76"/>
  <c r="AN9" i="76"/>
  <c r="AN14" i="76"/>
  <c r="AN16" i="76"/>
  <c r="AN18" i="76"/>
  <c r="AJ3" i="76"/>
  <c r="H9" i="76"/>
  <c r="D10" i="76"/>
  <c r="C10" i="76"/>
  <c r="AK3" i="76"/>
  <c r="E10" i="76"/>
  <c r="G9" i="76"/>
  <c r="AL3" i="76"/>
  <c r="AN5" i="76"/>
  <c r="F10" i="76"/>
  <c r="AN22" i="76"/>
  <c r="AN28" i="76"/>
  <c r="AN34" i="76"/>
  <c r="AN40" i="76"/>
  <c r="AN46" i="76"/>
  <c r="AN52" i="76"/>
  <c r="AM3" i="76"/>
  <c r="C6" i="76"/>
  <c r="C8" i="76"/>
  <c r="G10" i="76"/>
  <c r="AI3" i="76"/>
  <c r="D6" i="76"/>
  <c r="D8" i="76"/>
  <c r="H10" i="76"/>
  <c r="E6" i="76"/>
  <c r="E8" i="76"/>
  <c r="F6" i="76"/>
  <c r="F8" i="76"/>
  <c r="X2" i="76"/>
  <c r="G6" i="76"/>
  <c r="G8" i="76"/>
  <c r="C9" i="76"/>
  <c r="H6" i="76"/>
  <c r="H8" i="76"/>
  <c r="AH3" i="75"/>
  <c r="F9" i="75"/>
  <c r="AN14" i="75"/>
  <c r="AN16" i="75"/>
  <c r="AN18" i="75"/>
  <c r="E9" i="75"/>
  <c r="AI3" i="75"/>
  <c r="G9" i="75"/>
  <c r="C10" i="75"/>
  <c r="AJ3" i="75"/>
  <c r="H9" i="75"/>
  <c r="D10" i="75"/>
  <c r="AG2" i="75"/>
  <c r="AN3" i="75" s="1"/>
  <c r="AK3" i="75"/>
  <c r="E10" i="75"/>
  <c r="AL3" i="75"/>
  <c r="AN5" i="75"/>
  <c r="F10" i="75"/>
  <c r="AN22" i="75"/>
  <c r="AN28" i="75"/>
  <c r="AN34" i="75"/>
  <c r="AN40" i="75"/>
  <c r="AN46" i="75"/>
  <c r="AN52" i="75"/>
  <c r="AM3" i="75"/>
  <c r="C6" i="75"/>
  <c r="C8" i="75"/>
  <c r="G10" i="75"/>
  <c r="D6" i="75"/>
  <c r="D8" i="75"/>
  <c r="H10" i="75"/>
  <c r="E6" i="75"/>
  <c r="E8" i="75"/>
  <c r="F6" i="75"/>
  <c r="F8" i="75"/>
  <c r="X2" i="75"/>
  <c r="G6" i="75"/>
  <c r="G8" i="75"/>
  <c r="C9" i="75"/>
  <c r="H6" i="75"/>
  <c r="H8" i="75"/>
  <c r="E9" i="74"/>
  <c r="AH3" i="74"/>
  <c r="F9" i="74"/>
  <c r="AN14" i="74"/>
  <c r="AN16" i="74"/>
  <c r="AN18" i="74"/>
  <c r="AI3" i="74"/>
  <c r="G9" i="74"/>
  <c r="C10" i="74"/>
  <c r="AJ3" i="74"/>
  <c r="H9" i="74"/>
  <c r="D10" i="74"/>
  <c r="AK3" i="74"/>
  <c r="E10" i="74"/>
  <c r="AL3" i="74"/>
  <c r="AN5" i="74"/>
  <c r="F10" i="74"/>
  <c r="AN22" i="74"/>
  <c r="AN28" i="74"/>
  <c r="AN34" i="74"/>
  <c r="AN40" i="74"/>
  <c r="AN46" i="74"/>
  <c r="AN52" i="74"/>
  <c r="AG2" i="74"/>
  <c r="AM3" i="74"/>
  <c r="C6" i="74"/>
  <c r="C8" i="74"/>
  <c r="G10" i="74"/>
  <c r="D6" i="74"/>
  <c r="D8" i="74"/>
  <c r="H10" i="74"/>
  <c r="E6" i="74"/>
  <c r="E8" i="74"/>
  <c r="F6" i="74"/>
  <c r="F8" i="74"/>
  <c r="X2" i="74"/>
  <c r="G6" i="74"/>
  <c r="G8" i="74"/>
  <c r="C9" i="74"/>
  <c r="H6" i="74"/>
  <c r="H8" i="74"/>
  <c r="AH3" i="73"/>
  <c r="F9" i="73"/>
  <c r="AN14" i="73"/>
  <c r="AN16" i="73"/>
  <c r="AN18" i="73"/>
  <c r="E9" i="73"/>
  <c r="AI3" i="73"/>
  <c r="G9" i="73"/>
  <c r="C10" i="73"/>
  <c r="AJ3" i="73"/>
  <c r="H9" i="73"/>
  <c r="D10" i="73"/>
  <c r="AK3" i="73"/>
  <c r="E10" i="73"/>
  <c r="AG2" i="73"/>
  <c r="AN3" i="73" s="1"/>
  <c r="AL3" i="73"/>
  <c r="AN5" i="73"/>
  <c r="F10" i="73"/>
  <c r="AN22" i="73"/>
  <c r="AN28" i="73"/>
  <c r="AN34" i="73"/>
  <c r="AN40" i="73"/>
  <c r="AN46" i="73"/>
  <c r="AN52" i="73"/>
  <c r="AM3" i="73"/>
  <c r="C6" i="73"/>
  <c r="C8" i="73"/>
  <c r="G10" i="73"/>
  <c r="D6" i="73"/>
  <c r="D8" i="73"/>
  <c r="H10" i="73"/>
  <c r="E6" i="73"/>
  <c r="E8" i="73"/>
  <c r="F6" i="73"/>
  <c r="F8" i="73"/>
  <c r="X2" i="73"/>
  <c r="G6" i="73"/>
  <c r="G8" i="73"/>
  <c r="C9" i="73"/>
  <c r="H6" i="73"/>
  <c r="H8" i="73"/>
  <c r="AH3" i="72"/>
  <c r="F9" i="72"/>
  <c r="AN14" i="72"/>
  <c r="AN16" i="72"/>
  <c r="AN18" i="72"/>
  <c r="AI3" i="72"/>
  <c r="G9" i="72"/>
  <c r="C10" i="72"/>
  <c r="AJ3" i="72"/>
  <c r="H9" i="72"/>
  <c r="D10" i="72"/>
  <c r="E9" i="72"/>
  <c r="AK3" i="72"/>
  <c r="E10" i="72"/>
  <c r="AL3" i="72"/>
  <c r="AN5" i="72"/>
  <c r="F10" i="72"/>
  <c r="AN22" i="72"/>
  <c r="AN28" i="72"/>
  <c r="AN34" i="72"/>
  <c r="AN40" i="72"/>
  <c r="AN46" i="72"/>
  <c r="AN52" i="72"/>
  <c r="AM3" i="72"/>
  <c r="C6" i="72"/>
  <c r="C8" i="72"/>
  <c r="G10" i="72"/>
  <c r="D6" i="72"/>
  <c r="D8" i="72"/>
  <c r="H10" i="72"/>
  <c r="AG2" i="72"/>
  <c r="E6" i="72"/>
  <c r="E8" i="72"/>
  <c r="F6" i="72"/>
  <c r="F8" i="72"/>
  <c r="X2" i="72"/>
  <c r="G6" i="72"/>
  <c r="G8" i="72"/>
  <c r="C9" i="72"/>
  <c r="H6" i="72"/>
  <c r="H8" i="72"/>
  <c r="E9" i="71"/>
  <c r="AI3" i="71"/>
  <c r="G9" i="71"/>
  <c r="C10" i="71"/>
  <c r="F9" i="71"/>
  <c r="AJ3" i="71"/>
  <c r="H9" i="71"/>
  <c r="D10" i="71"/>
  <c r="AN16" i="71"/>
  <c r="AN18" i="71"/>
  <c r="AK3" i="71"/>
  <c r="E10" i="71"/>
  <c r="AL3" i="71"/>
  <c r="AN5" i="71"/>
  <c r="F10" i="71"/>
  <c r="AN22" i="71"/>
  <c r="AN28" i="71"/>
  <c r="AN34" i="71"/>
  <c r="AN40" i="71"/>
  <c r="AN46" i="71"/>
  <c r="AN52" i="71"/>
  <c r="AM3" i="71"/>
  <c r="C6" i="71"/>
  <c r="C8" i="71"/>
  <c r="G10" i="71"/>
  <c r="AG2" i="71"/>
  <c r="AN3" i="71" s="1"/>
  <c r="AN14" i="71"/>
  <c r="D6" i="71"/>
  <c r="D8" i="71"/>
  <c r="H10" i="71"/>
  <c r="AH3" i="71"/>
  <c r="E6" i="71"/>
  <c r="E8" i="71"/>
  <c r="F6" i="71"/>
  <c r="F8" i="71"/>
  <c r="X2" i="71"/>
  <c r="G6" i="71"/>
  <c r="G8" i="71"/>
  <c r="C9" i="71"/>
  <c r="H6" i="71"/>
  <c r="H8" i="71"/>
  <c r="AG2" i="70"/>
  <c r="E9" i="70"/>
  <c r="AH3" i="70"/>
  <c r="F9" i="70"/>
  <c r="AN9" i="70"/>
  <c r="AN14" i="70"/>
  <c r="AN16" i="70"/>
  <c r="AN18" i="70"/>
  <c r="AJ3" i="70"/>
  <c r="H9" i="70"/>
  <c r="D10" i="70"/>
  <c r="AK3" i="70"/>
  <c r="E10" i="70"/>
  <c r="C10" i="70"/>
  <c r="AL3" i="70"/>
  <c r="AN5" i="70"/>
  <c r="F10" i="70"/>
  <c r="AN22" i="70"/>
  <c r="AN28" i="70"/>
  <c r="AN34" i="70"/>
  <c r="AN40" i="70"/>
  <c r="AN46" i="70"/>
  <c r="AN52" i="70"/>
  <c r="AM3" i="70"/>
  <c r="C6" i="70"/>
  <c r="C8" i="70"/>
  <c r="G10" i="70"/>
  <c r="AI3" i="70"/>
  <c r="G9" i="70"/>
  <c r="D6" i="70"/>
  <c r="D8" i="70"/>
  <c r="H10" i="70"/>
  <c r="E6" i="70"/>
  <c r="E8" i="70"/>
  <c r="F6" i="70"/>
  <c r="F8" i="70"/>
  <c r="X2" i="70"/>
  <c r="G6" i="70"/>
  <c r="G8" i="70"/>
  <c r="C9" i="70"/>
  <c r="H6" i="70"/>
  <c r="H8" i="70"/>
  <c r="AH3" i="69"/>
  <c r="F9" i="69"/>
  <c r="AN14" i="69"/>
  <c r="AN16" i="69"/>
  <c r="AN18" i="69"/>
  <c r="AI3" i="69"/>
  <c r="G9" i="69"/>
  <c r="C10" i="69"/>
  <c r="AG2" i="69"/>
  <c r="AN3" i="69" s="1"/>
  <c r="AJ3" i="69"/>
  <c r="H9" i="69"/>
  <c r="D10" i="69"/>
  <c r="AK3" i="69"/>
  <c r="E10" i="69"/>
  <c r="E9" i="69"/>
  <c r="AL3" i="69"/>
  <c r="AN5" i="69"/>
  <c r="F10" i="69"/>
  <c r="AN22" i="69"/>
  <c r="AN28" i="69"/>
  <c r="AN34" i="69"/>
  <c r="AN40" i="69"/>
  <c r="AN46" i="69"/>
  <c r="AN52" i="69"/>
  <c r="AM3" i="69"/>
  <c r="C6" i="69"/>
  <c r="C8" i="69"/>
  <c r="G10" i="69"/>
  <c r="D6" i="69"/>
  <c r="D8" i="69"/>
  <c r="H10" i="69"/>
  <c r="E6" i="69"/>
  <c r="E8" i="69"/>
  <c r="F6" i="69"/>
  <c r="F8" i="69"/>
  <c r="X2" i="69"/>
  <c r="G6" i="69"/>
  <c r="G8" i="69"/>
  <c r="C9" i="69"/>
  <c r="H6" i="69"/>
  <c r="H8" i="69"/>
  <c r="AH3" i="68"/>
  <c r="F9" i="68"/>
  <c r="AN14" i="68"/>
  <c r="AN16" i="68"/>
  <c r="AN18" i="68"/>
  <c r="AI3" i="68"/>
  <c r="G9" i="68"/>
  <c r="C10" i="68"/>
  <c r="AJ3" i="68"/>
  <c r="H9" i="68"/>
  <c r="D10" i="68"/>
  <c r="AK3" i="68"/>
  <c r="E10" i="68"/>
  <c r="AL3" i="68"/>
  <c r="AN5" i="68"/>
  <c r="F10" i="68"/>
  <c r="AN22" i="68"/>
  <c r="AN28" i="68"/>
  <c r="AN34" i="68"/>
  <c r="AN40" i="68"/>
  <c r="AN46" i="68"/>
  <c r="AN52" i="68"/>
  <c r="E9" i="68"/>
  <c r="AM3" i="68"/>
  <c r="C6" i="68"/>
  <c r="C8" i="68"/>
  <c r="G10" i="68"/>
  <c r="D6" i="68"/>
  <c r="D8" i="68"/>
  <c r="H10" i="68"/>
  <c r="AG2" i="68"/>
  <c r="AN3" i="68" s="1"/>
  <c r="E6" i="68"/>
  <c r="E8" i="68"/>
  <c r="F6" i="68"/>
  <c r="F8" i="68"/>
  <c r="X2" i="68"/>
  <c r="G6" i="68"/>
  <c r="G8" i="68"/>
  <c r="C9" i="68"/>
  <c r="H6" i="68"/>
  <c r="H8" i="68"/>
  <c r="AH3" i="67"/>
  <c r="F9" i="67"/>
  <c r="AN16" i="67"/>
  <c r="AN18" i="67"/>
  <c r="AI3" i="67"/>
  <c r="G9" i="67"/>
  <c r="C10" i="67"/>
  <c r="AJ3" i="67"/>
  <c r="H9" i="67"/>
  <c r="D10" i="67"/>
  <c r="AN14" i="67"/>
  <c r="AK3" i="67"/>
  <c r="E10" i="67"/>
  <c r="AL3" i="67"/>
  <c r="AN5" i="67"/>
  <c r="F10" i="67"/>
  <c r="AN22" i="67"/>
  <c r="AN28" i="67"/>
  <c r="AN34" i="67"/>
  <c r="AN40" i="67"/>
  <c r="AN46" i="67"/>
  <c r="AN52" i="67"/>
  <c r="E9" i="67"/>
  <c r="AM3" i="67"/>
  <c r="C6" i="67"/>
  <c r="C8" i="67"/>
  <c r="G10" i="67"/>
  <c r="D6" i="67"/>
  <c r="D8" i="67"/>
  <c r="H10" i="67"/>
  <c r="E6" i="67"/>
  <c r="E8" i="67"/>
  <c r="F6" i="67"/>
  <c r="F8" i="67"/>
  <c r="AN20" i="67"/>
  <c r="AN26" i="67"/>
  <c r="AN32" i="67"/>
  <c r="AN38" i="67"/>
  <c r="X2" i="67"/>
  <c r="G6" i="67"/>
  <c r="G8" i="67"/>
  <c r="C9" i="67"/>
  <c r="AG2" i="67"/>
  <c r="H6" i="67"/>
  <c r="H8" i="67"/>
  <c r="AH3" i="66"/>
  <c r="F9" i="66"/>
  <c r="AN14" i="66"/>
  <c r="AN16" i="66"/>
  <c r="AN18" i="66"/>
  <c r="AI3" i="66"/>
  <c r="G9" i="66"/>
  <c r="C10" i="66"/>
  <c r="AJ3" i="66"/>
  <c r="H9" i="66"/>
  <c r="D10" i="66"/>
  <c r="AK3" i="66"/>
  <c r="E10" i="66"/>
  <c r="AL3" i="66"/>
  <c r="AN5" i="66"/>
  <c r="F10" i="66"/>
  <c r="AN22" i="66"/>
  <c r="AN28" i="66"/>
  <c r="AN34" i="66"/>
  <c r="AN40" i="66"/>
  <c r="AN46" i="66"/>
  <c r="AN52" i="66"/>
  <c r="AG2" i="66"/>
  <c r="AN3" i="66" s="1"/>
  <c r="AM3" i="66"/>
  <c r="C6" i="66"/>
  <c r="C8" i="66"/>
  <c r="G10" i="66"/>
  <c r="E9" i="66"/>
  <c r="D6" i="66"/>
  <c r="D8" i="66"/>
  <c r="H10" i="66"/>
  <c r="E6" i="66"/>
  <c r="E8" i="66"/>
  <c r="F6" i="66"/>
  <c r="F8" i="66"/>
  <c r="AN50" i="66"/>
  <c r="X2" i="66"/>
  <c r="G6" i="66"/>
  <c r="G8" i="66"/>
  <c r="C9" i="66"/>
  <c r="H6" i="66"/>
  <c r="H8" i="66"/>
  <c r="AH3" i="65"/>
  <c r="F9" i="65"/>
  <c r="AN14" i="65"/>
  <c r="AN16" i="65"/>
  <c r="AN18" i="65"/>
  <c r="E9" i="65"/>
  <c r="AI3" i="65"/>
  <c r="G9" i="65"/>
  <c r="C10" i="65"/>
  <c r="H9" i="65"/>
  <c r="D10" i="65"/>
  <c r="AJ3" i="65"/>
  <c r="AK3" i="65"/>
  <c r="E10" i="65"/>
  <c r="AL3" i="65"/>
  <c r="AN5" i="65"/>
  <c r="F10" i="65"/>
  <c r="AN22" i="65"/>
  <c r="AG2" i="65"/>
  <c r="AN3" i="65" s="1"/>
  <c r="AM3" i="65"/>
  <c r="C6" i="65"/>
  <c r="C8" i="65"/>
  <c r="G10" i="65"/>
  <c r="D6" i="65"/>
  <c r="D8" i="65"/>
  <c r="H10" i="65"/>
  <c r="E6" i="65"/>
  <c r="E8" i="65"/>
  <c r="F8" i="65"/>
  <c r="F6" i="65"/>
  <c r="X2" i="65"/>
  <c r="G6" i="65"/>
  <c r="G8" i="65"/>
  <c r="C9" i="65"/>
  <c r="H6" i="65"/>
  <c r="H8" i="65"/>
  <c r="AH3" i="64"/>
  <c r="F9" i="64"/>
  <c r="AN24" i="64"/>
  <c r="AN30" i="64"/>
  <c r="AG2" i="64"/>
  <c r="AN3" i="64" s="1"/>
  <c r="AI3" i="64"/>
  <c r="G9" i="64"/>
  <c r="C10" i="64"/>
  <c r="AJ3" i="64"/>
  <c r="H9" i="64"/>
  <c r="D10" i="64"/>
  <c r="AK3" i="64"/>
  <c r="E10" i="64"/>
  <c r="AL3" i="64"/>
  <c r="AN5" i="64"/>
  <c r="F10" i="64"/>
  <c r="AN22" i="64"/>
  <c r="AN28" i="64"/>
  <c r="AN34" i="64"/>
  <c r="AM3" i="64"/>
  <c r="C6" i="64"/>
  <c r="C8" i="64"/>
  <c r="G10" i="64"/>
  <c r="D6" i="64"/>
  <c r="D8" i="64"/>
  <c r="H10" i="64"/>
  <c r="E9" i="64"/>
  <c r="E6" i="64"/>
  <c r="E8" i="64"/>
  <c r="F6" i="64"/>
  <c r="F8" i="64"/>
  <c r="X2" i="64"/>
  <c r="G6" i="64"/>
  <c r="G8" i="64"/>
  <c r="C9" i="64"/>
  <c r="H6" i="64"/>
  <c r="H8" i="64"/>
  <c r="AI3" i="63"/>
  <c r="G9" i="63"/>
  <c r="C10" i="63"/>
  <c r="D10" i="63"/>
  <c r="AH3" i="63"/>
  <c r="F9" i="63"/>
  <c r="AN14" i="63"/>
  <c r="AN16" i="63"/>
  <c r="AJ3" i="63"/>
  <c r="H9" i="63"/>
  <c r="AK3" i="63"/>
  <c r="E10" i="63"/>
  <c r="AN18" i="63"/>
  <c r="AN5" i="63"/>
  <c r="F10" i="63"/>
  <c r="AN22" i="63"/>
  <c r="AN28" i="63"/>
  <c r="AN34" i="63"/>
  <c r="AN40" i="63"/>
  <c r="AN46" i="63"/>
  <c r="AN52" i="63"/>
  <c r="AG2" i="63"/>
  <c r="AN3" i="63" s="1"/>
  <c r="E9" i="63"/>
  <c r="AL3" i="63"/>
  <c r="AM3" i="63"/>
  <c r="C6" i="63"/>
  <c r="C8" i="63"/>
  <c r="G10" i="63"/>
  <c r="D8" i="63"/>
  <c r="D6" i="63"/>
  <c r="H10" i="63"/>
  <c r="E6" i="63"/>
  <c r="E8" i="63"/>
  <c r="F6" i="63"/>
  <c r="F8" i="63"/>
  <c r="X2" i="63"/>
  <c r="G6" i="63"/>
  <c r="G8" i="63"/>
  <c r="C9" i="63"/>
  <c r="H6" i="63"/>
  <c r="H8" i="63"/>
  <c r="AG2" i="62"/>
  <c r="E9" i="62"/>
  <c r="AH3" i="62"/>
  <c r="F9" i="62"/>
  <c r="AN9" i="62"/>
  <c r="AN14" i="62"/>
  <c r="AN16" i="62"/>
  <c r="AN18" i="62"/>
  <c r="C8" i="62"/>
  <c r="AI3" i="62"/>
  <c r="G9" i="62"/>
  <c r="C10" i="62"/>
  <c r="AJ3" i="62"/>
  <c r="H9" i="62"/>
  <c r="D10" i="62"/>
  <c r="C6" i="62"/>
  <c r="AK3" i="62"/>
  <c r="E10" i="62"/>
  <c r="AM3" i="62"/>
  <c r="AL3" i="62"/>
  <c r="F10" i="62"/>
  <c r="AN22" i="62"/>
  <c r="AN28" i="62"/>
  <c r="AN34" i="62"/>
  <c r="AN40" i="62"/>
  <c r="AN46" i="62"/>
  <c r="AN52" i="62"/>
  <c r="G10" i="62"/>
  <c r="D6" i="62"/>
  <c r="D8" i="62"/>
  <c r="H10" i="62"/>
  <c r="E6" i="62"/>
  <c r="E8" i="62"/>
  <c r="F6" i="62"/>
  <c r="F8" i="62"/>
  <c r="X2" i="62"/>
  <c r="G6" i="62"/>
  <c r="G8" i="62"/>
  <c r="C9" i="62"/>
  <c r="H6" i="62"/>
  <c r="H8" i="62"/>
  <c r="AN55" i="59"/>
  <c r="AM55" i="59"/>
  <c r="AL55" i="59"/>
  <c r="AK55" i="59"/>
  <c r="AJ55" i="59"/>
  <c r="AI55" i="59"/>
  <c r="AH55" i="59"/>
  <c r="AG55" i="59"/>
  <c r="AF55" i="59"/>
  <c r="AE55" i="59"/>
  <c r="AM54" i="59"/>
  <c r="AL54" i="59"/>
  <c r="AK54" i="59"/>
  <c r="AJ54" i="59"/>
  <c r="AI54" i="59"/>
  <c r="AH54" i="59"/>
  <c r="AG54" i="59"/>
  <c r="AF54" i="59"/>
  <c r="AE54" i="59"/>
  <c r="AN53" i="59"/>
  <c r="AM53" i="59"/>
  <c r="AL53" i="59"/>
  <c r="AK53" i="59"/>
  <c r="AJ53" i="59"/>
  <c r="AI53" i="59"/>
  <c r="AH53" i="59"/>
  <c r="AG53" i="59"/>
  <c r="AN54" i="59" s="1"/>
  <c r="AF53" i="59"/>
  <c r="AE53" i="59"/>
  <c r="AM52" i="59"/>
  <c r="AL52" i="59"/>
  <c r="AK52" i="59"/>
  <c r="AJ52" i="59"/>
  <c r="AI52" i="59"/>
  <c r="AH52" i="59"/>
  <c r="AG52" i="59"/>
  <c r="AF52" i="59"/>
  <c r="AE52" i="59"/>
  <c r="AM51" i="59"/>
  <c r="AL51" i="59"/>
  <c r="AK51" i="59"/>
  <c r="AJ51" i="59"/>
  <c r="AI51" i="59"/>
  <c r="AH51" i="59"/>
  <c r="AG51" i="59"/>
  <c r="AN51" i="59" s="1"/>
  <c r="AF51" i="59"/>
  <c r="AE51" i="59"/>
  <c r="AM50" i="59"/>
  <c r="AL50" i="59"/>
  <c r="AK50" i="59"/>
  <c r="AJ50" i="59"/>
  <c r="AI50" i="59"/>
  <c r="AH50" i="59"/>
  <c r="AG50" i="59"/>
  <c r="AN50" i="59" s="1"/>
  <c r="AF50" i="59"/>
  <c r="AE50" i="59"/>
  <c r="AN49" i="59"/>
  <c r="AM49" i="59"/>
  <c r="AL49" i="59"/>
  <c r="AK49" i="59"/>
  <c r="AJ49" i="59"/>
  <c r="AI49" i="59"/>
  <c r="AH49" i="59"/>
  <c r="AG49" i="59"/>
  <c r="AF49" i="59"/>
  <c r="AE49" i="59"/>
  <c r="AN48" i="59"/>
  <c r="AM48" i="59"/>
  <c r="AL48" i="59"/>
  <c r="AK48" i="59"/>
  <c r="AJ48" i="59"/>
  <c r="AI48" i="59"/>
  <c r="AH48" i="59"/>
  <c r="AG48" i="59"/>
  <c r="AF48" i="59"/>
  <c r="AE48" i="59"/>
  <c r="AN47" i="59"/>
  <c r="AM47" i="59"/>
  <c r="AL47" i="59"/>
  <c r="AK47" i="59"/>
  <c r="AJ47" i="59"/>
  <c r="AI47" i="59"/>
  <c r="AH47" i="59"/>
  <c r="AG47" i="59"/>
  <c r="AF47" i="59"/>
  <c r="AE47" i="59"/>
  <c r="AM46" i="59"/>
  <c r="AL46" i="59"/>
  <c r="AK46" i="59"/>
  <c r="AJ46" i="59"/>
  <c r="AI46" i="59"/>
  <c r="AH46" i="59"/>
  <c r="AG46" i="59"/>
  <c r="AF46" i="59"/>
  <c r="AE46" i="59"/>
  <c r="AM45" i="59"/>
  <c r="AL45" i="59"/>
  <c r="AK45" i="59"/>
  <c r="AJ45" i="59"/>
  <c r="AI45" i="59"/>
  <c r="AH45" i="59"/>
  <c r="AG45" i="59"/>
  <c r="AN45" i="59" s="1"/>
  <c r="AF45" i="59"/>
  <c r="AE45" i="59"/>
  <c r="AM44" i="59"/>
  <c r="AL44" i="59"/>
  <c r="AK44" i="59"/>
  <c r="AJ44" i="59"/>
  <c r="AI44" i="59"/>
  <c r="AH44" i="59"/>
  <c r="AG44" i="59"/>
  <c r="AN44" i="59" s="1"/>
  <c r="AF44" i="59"/>
  <c r="AE44" i="59"/>
  <c r="AN43" i="59"/>
  <c r="AM43" i="59"/>
  <c r="AL43" i="59"/>
  <c r="AK43" i="59"/>
  <c r="AJ43" i="59"/>
  <c r="AI43" i="59"/>
  <c r="AH43" i="59"/>
  <c r="AG43" i="59"/>
  <c r="AF43" i="59"/>
  <c r="AE43" i="59"/>
  <c r="AN42" i="59"/>
  <c r="AM42" i="59"/>
  <c r="AL42" i="59"/>
  <c r="AK42" i="59"/>
  <c r="AJ42" i="59"/>
  <c r="AI42" i="59"/>
  <c r="AH42" i="59"/>
  <c r="AG42" i="59"/>
  <c r="AF42" i="59"/>
  <c r="AE42" i="59"/>
  <c r="AN41" i="59"/>
  <c r="AM41" i="59"/>
  <c r="AL41" i="59"/>
  <c r="AK41" i="59"/>
  <c r="AJ41" i="59"/>
  <c r="AI41" i="59"/>
  <c r="AH41" i="59"/>
  <c r="AG41" i="59"/>
  <c r="AF41" i="59"/>
  <c r="AE41" i="59"/>
  <c r="AM40" i="59"/>
  <c r="AL40" i="59"/>
  <c r="AK40" i="59"/>
  <c r="AJ40" i="59"/>
  <c r="AI40" i="59"/>
  <c r="AH40" i="59"/>
  <c r="AG40" i="59"/>
  <c r="AF40" i="59"/>
  <c r="AE40" i="59"/>
  <c r="AM39" i="59"/>
  <c r="AL39" i="59"/>
  <c r="AK39" i="59"/>
  <c r="AJ39" i="59"/>
  <c r="AI39" i="59"/>
  <c r="AH39" i="59"/>
  <c r="AG39" i="59"/>
  <c r="AN39" i="59" s="1"/>
  <c r="AF39" i="59"/>
  <c r="AE39" i="59"/>
  <c r="AM38" i="59"/>
  <c r="AL38" i="59"/>
  <c r="AK38" i="59"/>
  <c r="AJ38" i="59"/>
  <c r="AI38" i="59"/>
  <c r="AH38" i="59"/>
  <c r="AG38" i="59"/>
  <c r="AN38" i="59" s="1"/>
  <c r="AF38" i="59"/>
  <c r="AE38" i="59"/>
  <c r="AN37" i="59"/>
  <c r="AM37" i="59"/>
  <c r="AL37" i="59"/>
  <c r="AK37" i="59"/>
  <c r="AJ37" i="59"/>
  <c r="AI37" i="59"/>
  <c r="AH37" i="59"/>
  <c r="AG37" i="59"/>
  <c r="AF37" i="59"/>
  <c r="AE37" i="59"/>
  <c r="AN36" i="59"/>
  <c r="AM36" i="59"/>
  <c r="AL36" i="59"/>
  <c r="AK36" i="59"/>
  <c r="AJ36" i="59"/>
  <c r="AI36" i="59"/>
  <c r="AH36" i="59"/>
  <c r="AG36" i="59"/>
  <c r="AF36" i="59"/>
  <c r="AE36" i="59"/>
  <c r="AN35" i="59"/>
  <c r="AM35" i="59"/>
  <c r="AL35" i="59"/>
  <c r="AK35" i="59"/>
  <c r="AJ35" i="59"/>
  <c r="AI35" i="59"/>
  <c r="AH35" i="59"/>
  <c r="AG35" i="59"/>
  <c r="AF35" i="59"/>
  <c r="AE35" i="59"/>
  <c r="AM34" i="59"/>
  <c r="AL34" i="59"/>
  <c r="AK34" i="59"/>
  <c r="AJ34" i="59"/>
  <c r="AI34" i="59"/>
  <c r="AH34" i="59"/>
  <c r="AG34" i="59"/>
  <c r="AF34" i="59"/>
  <c r="AE34" i="59"/>
  <c r="AM33" i="59"/>
  <c r="AL33" i="59"/>
  <c r="AK33" i="59"/>
  <c r="AJ33" i="59"/>
  <c r="AI33" i="59"/>
  <c r="AH33" i="59"/>
  <c r="AG33" i="59"/>
  <c r="AN33" i="59" s="1"/>
  <c r="AF33" i="59"/>
  <c r="AE33" i="59"/>
  <c r="AM32" i="59"/>
  <c r="AL32" i="59"/>
  <c r="AK32" i="59"/>
  <c r="AJ32" i="59"/>
  <c r="AI32" i="59"/>
  <c r="AH32" i="59"/>
  <c r="AG32" i="59"/>
  <c r="AN32" i="59" s="1"/>
  <c r="AF32" i="59"/>
  <c r="AE32" i="59"/>
  <c r="AN31" i="59"/>
  <c r="AM31" i="59"/>
  <c r="AL31" i="59"/>
  <c r="AK31" i="59"/>
  <c r="AJ31" i="59"/>
  <c r="AI31" i="59"/>
  <c r="AH31" i="59"/>
  <c r="AG31" i="59"/>
  <c r="AF31" i="59"/>
  <c r="AE31" i="59"/>
  <c r="AN30" i="59"/>
  <c r="AM30" i="59"/>
  <c r="AL30" i="59"/>
  <c r="AK30" i="59"/>
  <c r="AJ30" i="59"/>
  <c r="AI30" i="59"/>
  <c r="AH30" i="59"/>
  <c r="AG30" i="59"/>
  <c r="AF30" i="59"/>
  <c r="AE30" i="59"/>
  <c r="AN29" i="59"/>
  <c r="AM29" i="59"/>
  <c r="AL29" i="59"/>
  <c r="AK29" i="59"/>
  <c r="AJ29" i="59"/>
  <c r="AI29" i="59"/>
  <c r="AH29" i="59"/>
  <c r="AG29" i="59"/>
  <c r="AF29" i="59"/>
  <c r="AE29" i="59"/>
  <c r="AM28" i="59"/>
  <c r="AL28" i="59"/>
  <c r="AK28" i="59"/>
  <c r="AJ28" i="59"/>
  <c r="AI28" i="59"/>
  <c r="AH28" i="59"/>
  <c r="AG28" i="59"/>
  <c r="AF28" i="59"/>
  <c r="AE28" i="59"/>
  <c r="AM27" i="59"/>
  <c r="AL27" i="59"/>
  <c r="AK27" i="59"/>
  <c r="AJ27" i="59"/>
  <c r="AI27" i="59"/>
  <c r="AH27" i="59"/>
  <c r="AG27" i="59"/>
  <c r="AN27" i="59" s="1"/>
  <c r="AF27" i="59"/>
  <c r="AE27" i="59"/>
  <c r="AM26" i="59"/>
  <c r="AL26" i="59"/>
  <c r="AK26" i="59"/>
  <c r="AJ26" i="59"/>
  <c r="AI26" i="59"/>
  <c r="AH26" i="59"/>
  <c r="AG26" i="59"/>
  <c r="AN26" i="59" s="1"/>
  <c r="AF26" i="59"/>
  <c r="AE26" i="59"/>
  <c r="AN25" i="59"/>
  <c r="AM25" i="59"/>
  <c r="AL25" i="59"/>
  <c r="AK25" i="59"/>
  <c r="AJ25" i="59"/>
  <c r="AI25" i="59"/>
  <c r="AH25" i="59"/>
  <c r="AG25" i="59"/>
  <c r="AF25" i="59"/>
  <c r="AE25" i="59"/>
  <c r="AN24" i="59"/>
  <c r="AM24" i="59"/>
  <c r="AL24" i="59"/>
  <c r="AK24" i="59"/>
  <c r="AJ24" i="59"/>
  <c r="AI24" i="59"/>
  <c r="AH24" i="59"/>
  <c r="AG24" i="59"/>
  <c r="AF24" i="59"/>
  <c r="AE24" i="59"/>
  <c r="AN23" i="59"/>
  <c r="AM23" i="59"/>
  <c r="AL23" i="59"/>
  <c r="AK23" i="59"/>
  <c r="AJ23" i="59"/>
  <c r="AI23" i="59"/>
  <c r="AH23" i="59"/>
  <c r="AG23" i="59"/>
  <c r="AF23" i="59"/>
  <c r="AE23" i="59"/>
  <c r="AM22" i="59"/>
  <c r="AL22" i="59"/>
  <c r="AK22" i="59"/>
  <c r="AJ22" i="59"/>
  <c r="AI22" i="59"/>
  <c r="AH22" i="59"/>
  <c r="AG22" i="59"/>
  <c r="AF22" i="59"/>
  <c r="AE22" i="59"/>
  <c r="AM21" i="59"/>
  <c r="AL21" i="59"/>
  <c r="AK21" i="59"/>
  <c r="AJ21" i="59"/>
  <c r="AI21" i="59"/>
  <c r="AH21" i="59"/>
  <c r="AG21" i="59"/>
  <c r="AN21" i="59" s="1"/>
  <c r="AF21" i="59"/>
  <c r="AE21" i="59"/>
  <c r="AM20" i="59"/>
  <c r="AL20" i="59"/>
  <c r="AK20" i="59"/>
  <c r="AJ20" i="59"/>
  <c r="AI20" i="59"/>
  <c r="AH20" i="59"/>
  <c r="AG20" i="59"/>
  <c r="AN20" i="59" s="1"/>
  <c r="AF20" i="59"/>
  <c r="AE20" i="59"/>
  <c r="AN19" i="59"/>
  <c r="AM19" i="59"/>
  <c r="AL19" i="59"/>
  <c r="AK19" i="59"/>
  <c r="AJ19" i="59"/>
  <c r="AI19" i="59"/>
  <c r="AH19" i="59"/>
  <c r="AG19" i="59"/>
  <c r="AF19" i="59"/>
  <c r="AE19" i="59"/>
  <c r="AM18" i="59"/>
  <c r="AL18" i="59"/>
  <c r="AK18" i="59"/>
  <c r="AJ18" i="59"/>
  <c r="AI18" i="59"/>
  <c r="AH18" i="59"/>
  <c r="AG18" i="59"/>
  <c r="AF18" i="59"/>
  <c r="AE18" i="59"/>
  <c r="AM17" i="59"/>
  <c r="AL17" i="59"/>
  <c r="AK17" i="59"/>
  <c r="AJ17" i="59"/>
  <c r="AI17" i="59"/>
  <c r="AH17" i="59"/>
  <c r="AG17" i="59"/>
  <c r="AN17" i="59" s="1"/>
  <c r="AF17" i="59"/>
  <c r="AE17" i="59"/>
  <c r="AM16" i="59"/>
  <c r="AL16" i="59"/>
  <c r="AK16" i="59"/>
  <c r="AJ16" i="59"/>
  <c r="AI16" i="59"/>
  <c r="AH16" i="59"/>
  <c r="AG16" i="59"/>
  <c r="AF16" i="59"/>
  <c r="AE16" i="59"/>
  <c r="AM15" i="59"/>
  <c r="AL15" i="59"/>
  <c r="AK15" i="59"/>
  <c r="AJ15" i="59"/>
  <c r="AI15" i="59"/>
  <c r="AH15" i="59"/>
  <c r="AG15" i="59"/>
  <c r="AN15" i="59" s="1"/>
  <c r="AF15" i="59"/>
  <c r="AE15" i="59"/>
  <c r="AM14" i="59"/>
  <c r="AL14" i="59"/>
  <c r="AK14" i="59"/>
  <c r="AJ14" i="59"/>
  <c r="AI14" i="59"/>
  <c r="AH14" i="59"/>
  <c r="AG14" i="59"/>
  <c r="AF14" i="59"/>
  <c r="AE14" i="59"/>
  <c r="AM13" i="59"/>
  <c r="AL13" i="59"/>
  <c r="AK13" i="59"/>
  <c r="AJ13" i="59"/>
  <c r="AI13" i="59"/>
  <c r="AH13" i="59"/>
  <c r="AG13" i="59"/>
  <c r="AN13" i="59" s="1"/>
  <c r="AF13" i="59"/>
  <c r="AE13" i="59"/>
  <c r="AN12" i="59"/>
  <c r="AM12" i="59"/>
  <c r="AL12" i="59"/>
  <c r="AK12" i="59"/>
  <c r="AJ12" i="59"/>
  <c r="AI12" i="59"/>
  <c r="AH12" i="59"/>
  <c r="AG12" i="59"/>
  <c r="AF12" i="59"/>
  <c r="AE12" i="59"/>
  <c r="AN11" i="59"/>
  <c r="AM11" i="59"/>
  <c r="AL11" i="59"/>
  <c r="AK11" i="59"/>
  <c r="AJ11" i="59"/>
  <c r="AI11" i="59"/>
  <c r="AH11" i="59"/>
  <c r="AG11" i="59"/>
  <c r="AF11" i="59"/>
  <c r="AE11" i="59"/>
  <c r="AN10" i="59"/>
  <c r="AM10" i="59"/>
  <c r="AL10" i="59"/>
  <c r="AK10" i="59"/>
  <c r="AJ10" i="59"/>
  <c r="AI10" i="59"/>
  <c r="AH10" i="59"/>
  <c r="AG10" i="59"/>
  <c r="AF10" i="59"/>
  <c r="AE10" i="59"/>
  <c r="AM9" i="59"/>
  <c r="AL9" i="59"/>
  <c r="AK9" i="59"/>
  <c r="AJ9" i="59"/>
  <c r="AI9" i="59"/>
  <c r="AH9" i="59"/>
  <c r="AG9" i="59"/>
  <c r="AF9" i="59"/>
  <c r="AE9" i="59"/>
  <c r="AG8" i="59"/>
  <c r="AF8" i="59"/>
  <c r="B7" i="59"/>
  <c r="X2" i="59" a="1"/>
  <c r="D9" i="59" s="1"/>
  <c r="AN55" i="58"/>
  <c r="AM55" i="58"/>
  <c r="AL55" i="58"/>
  <c r="AK55" i="58"/>
  <c r="AJ55" i="58"/>
  <c r="AI55" i="58"/>
  <c r="AH55" i="58"/>
  <c r="AG55" i="58"/>
  <c r="AF55" i="58"/>
  <c r="AE55" i="58"/>
  <c r="AM54" i="58"/>
  <c r="AL54" i="58"/>
  <c r="AK54" i="58"/>
  <c r="AJ54" i="58"/>
  <c r="AI54" i="58"/>
  <c r="AH54" i="58"/>
  <c r="AG54" i="58"/>
  <c r="AN54" i="58" s="1"/>
  <c r="AF54" i="58"/>
  <c r="AE54" i="58"/>
  <c r="AM53" i="58"/>
  <c r="AL53" i="58"/>
  <c r="AK53" i="58"/>
  <c r="AJ53" i="58"/>
  <c r="AI53" i="58"/>
  <c r="AH53" i="58"/>
  <c r="AG53" i="58"/>
  <c r="AN53" i="58" s="1"/>
  <c r="AF53" i="58"/>
  <c r="AE53" i="58"/>
  <c r="AM52" i="58"/>
  <c r="AL52" i="58"/>
  <c r="AK52" i="58"/>
  <c r="AJ52" i="58"/>
  <c r="AI52" i="58"/>
  <c r="AH52" i="58"/>
  <c r="AG52" i="58"/>
  <c r="AN52" i="58" s="1"/>
  <c r="AF52" i="58"/>
  <c r="AE52" i="58"/>
  <c r="AM51" i="58"/>
  <c r="AL51" i="58"/>
  <c r="AK51" i="58"/>
  <c r="AJ51" i="58"/>
  <c r="AI51" i="58"/>
  <c r="AH51" i="58"/>
  <c r="AG51" i="58"/>
  <c r="AN51" i="58" s="1"/>
  <c r="AF51" i="58"/>
  <c r="AE51" i="58"/>
  <c r="AN50" i="58"/>
  <c r="AM50" i="58"/>
  <c r="AL50" i="58"/>
  <c r="AK50" i="58"/>
  <c r="AJ50" i="58"/>
  <c r="AI50" i="58"/>
  <c r="AH50" i="58"/>
  <c r="AG50" i="58"/>
  <c r="AF50" i="58"/>
  <c r="AE50" i="58"/>
  <c r="AN49" i="58"/>
  <c r="AM49" i="58"/>
  <c r="AL49" i="58"/>
  <c r="AK49" i="58"/>
  <c r="AJ49" i="58"/>
  <c r="AI49" i="58"/>
  <c r="AH49" i="58"/>
  <c r="AG49" i="58"/>
  <c r="AF49" i="58"/>
  <c r="AE49" i="58"/>
  <c r="AM48" i="58"/>
  <c r="AL48" i="58"/>
  <c r="AK48" i="58"/>
  <c r="AJ48" i="58"/>
  <c r="AI48" i="58"/>
  <c r="AH48" i="58"/>
  <c r="AG48" i="58"/>
  <c r="AF48" i="58"/>
  <c r="AE48" i="58"/>
  <c r="AM47" i="58"/>
  <c r="AL47" i="58"/>
  <c r="AK47" i="58"/>
  <c r="AJ47" i="58"/>
  <c r="AI47" i="58"/>
  <c r="AH47" i="58"/>
  <c r="AG47" i="58"/>
  <c r="AN47" i="58" s="1"/>
  <c r="AF47" i="58"/>
  <c r="AE47" i="58"/>
  <c r="AM46" i="58"/>
  <c r="AL46" i="58"/>
  <c r="AK46" i="58"/>
  <c r="AJ46" i="58"/>
  <c r="AI46" i="58"/>
  <c r="AH46" i="58"/>
  <c r="AG46" i="58"/>
  <c r="AN46" i="58" s="1"/>
  <c r="AF46" i="58"/>
  <c r="AE46" i="58"/>
  <c r="AM45" i="58"/>
  <c r="AL45" i="58"/>
  <c r="AK45" i="58"/>
  <c r="AJ45" i="58"/>
  <c r="AI45" i="58"/>
  <c r="AH45" i="58"/>
  <c r="AG45" i="58"/>
  <c r="AN45" i="58" s="1"/>
  <c r="AF45" i="58"/>
  <c r="AE45" i="58"/>
  <c r="AN44" i="58"/>
  <c r="AM44" i="58"/>
  <c r="AL44" i="58"/>
  <c r="AK44" i="58"/>
  <c r="AJ44" i="58"/>
  <c r="AI44" i="58"/>
  <c r="AH44" i="58"/>
  <c r="AG44" i="58"/>
  <c r="AF44" i="58"/>
  <c r="AE44" i="58"/>
  <c r="AN43" i="58"/>
  <c r="AM43" i="58"/>
  <c r="AL43" i="58"/>
  <c r="AK43" i="58"/>
  <c r="AJ43" i="58"/>
  <c r="AI43" i="58"/>
  <c r="AH43" i="58"/>
  <c r="AG43" i="58"/>
  <c r="AF43" i="58"/>
  <c r="AE43" i="58"/>
  <c r="AM42" i="58"/>
  <c r="AL42" i="58"/>
  <c r="AK42" i="58"/>
  <c r="AJ42" i="58"/>
  <c r="AI42" i="58"/>
  <c r="AH42" i="58"/>
  <c r="AG42" i="58"/>
  <c r="AF42" i="58"/>
  <c r="AE42" i="58"/>
  <c r="AN41" i="58"/>
  <c r="AM41" i="58"/>
  <c r="AL41" i="58"/>
  <c r="AK41" i="58"/>
  <c r="AJ41" i="58"/>
  <c r="AI41" i="58"/>
  <c r="AH41" i="58"/>
  <c r="AG41" i="58"/>
  <c r="AN42" i="58" s="1"/>
  <c r="AF41" i="58"/>
  <c r="AE41" i="58"/>
  <c r="AM40" i="58"/>
  <c r="AL40" i="58"/>
  <c r="AK40" i="58"/>
  <c r="AJ40" i="58"/>
  <c r="AI40" i="58"/>
  <c r="AH40" i="58"/>
  <c r="AG40" i="58"/>
  <c r="AF40" i="58"/>
  <c r="AE40" i="58"/>
  <c r="AM39" i="58"/>
  <c r="AL39" i="58"/>
  <c r="AK39" i="58"/>
  <c r="AJ39" i="58"/>
  <c r="AI39" i="58"/>
  <c r="AH39" i="58"/>
  <c r="AG39" i="58"/>
  <c r="AN39" i="58" s="1"/>
  <c r="AF39" i="58"/>
  <c r="AE39" i="58"/>
  <c r="AN38" i="58"/>
  <c r="AM38" i="58"/>
  <c r="AL38" i="58"/>
  <c r="AK38" i="58"/>
  <c r="AJ38" i="58"/>
  <c r="AI38" i="58"/>
  <c r="AH38" i="58"/>
  <c r="AG38" i="58"/>
  <c r="AF38" i="58"/>
  <c r="AE38" i="58"/>
  <c r="AN37" i="58"/>
  <c r="AM37" i="58"/>
  <c r="AL37" i="58"/>
  <c r="AK37" i="58"/>
  <c r="AJ37" i="58"/>
  <c r="AI37" i="58"/>
  <c r="AH37" i="58"/>
  <c r="AG37" i="58"/>
  <c r="AF37" i="58"/>
  <c r="AE37" i="58"/>
  <c r="AM36" i="58"/>
  <c r="AL36" i="58"/>
  <c r="AK36" i="58"/>
  <c r="AJ36" i="58"/>
  <c r="AI36" i="58"/>
  <c r="AH36" i="58"/>
  <c r="AG36" i="58"/>
  <c r="AF36" i="58"/>
  <c r="AE36" i="58"/>
  <c r="AN35" i="58"/>
  <c r="AM35" i="58"/>
  <c r="AL35" i="58"/>
  <c r="AK35" i="58"/>
  <c r="AJ35" i="58"/>
  <c r="AI35" i="58"/>
  <c r="AH35" i="58"/>
  <c r="AG35" i="58"/>
  <c r="AN36" i="58" s="1"/>
  <c r="AF35" i="58"/>
  <c r="AE35" i="58"/>
  <c r="AM34" i="58"/>
  <c r="AL34" i="58"/>
  <c r="AK34" i="58"/>
  <c r="AJ34" i="58"/>
  <c r="AI34" i="58"/>
  <c r="AH34" i="58"/>
  <c r="AG34" i="58"/>
  <c r="AF34" i="58"/>
  <c r="AE34" i="58"/>
  <c r="AM33" i="58"/>
  <c r="AL33" i="58"/>
  <c r="AK33" i="58"/>
  <c r="AJ33" i="58"/>
  <c r="AI33" i="58"/>
  <c r="AH33" i="58"/>
  <c r="AG33" i="58"/>
  <c r="AN33" i="58" s="1"/>
  <c r="AF33" i="58"/>
  <c r="AE33" i="58"/>
  <c r="AN32" i="58"/>
  <c r="AM32" i="58"/>
  <c r="AL32" i="58"/>
  <c r="AK32" i="58"/>
  <c r="AJ32" i="58"/>
  <c r="AI32" i="58"/>
  <c r="AH32" i="58"/>
  <c r="AG32" i="58"/>
  <c r="AF32" i="58"/>
  <c r="AE32" i="58"/>
  <c r="AN31" i="58"/>
  <c r="AM31" i="58"/>
  <c r="AL31" i="58"/>
  <c r="AK31" i="58"/>
  <c r="AJ31" i="58"/>
  <c r="AI31" i="58"/>
  <c r="AH31" i="58"/>
  <c r="AG31" i="58"/>
  <c r="AF31" i="58"/>
  <c r="AE31" i="58"/>
  <c r="AN30" i="58"/>
  <c r="AM30" i="58"/>
  <c r="AL30" i="58"/>
  <c r="AK30" i="58"/>
  <c r="AJ30" i="58"/>
  <c r="AI30" i="58"/>
  <c r="AH30" i="58"/>
  <c r="AG30" i="58"/>
  <c r="AF30" i="58"/>
  <c r="AE30" i="58"/>
  <c r="AN29" i="58"/>
  <c r="AM29" i="58"/>
  <c r="AL29" i="58"/>
  <c r="AK29" i="58"/>
  <c r="AJ29" i="58"/>
  <c r="AI29" i="58"/>
  <c r="AH29" i="58"/>
  <c r="AG29" i="58"/>
  <c r="AF29" i="58"/>
  <c r="AE29" i="58"/>
  <c r="AM28" i="58"/>
  <c r="AL28" i="58"/>
  <c r="AK28" i="58"/>
  <c r="AJ28" i="58"/>
  <c r="AI28" i="58"/>
  <c r="AH28" i="58"/>
  <c r="AG28" i="58"/>
  <c r="AF28" i="58"/>
  <c r="AE28" i="58"/>
  <c r="AM27" i="58"/>
  <c r="AL27" i="58"/>
  <c r="AK27" i="58"/>
  <c r="AJ27" i="58"/>
  <c r="AI27" i="58"/>
  <c r="AH27" i="58"/>
  <c r="AG27" i="58"/>
  <c r="AN27" i="58" s="1"/>
  <c r="AF27" i="58"/>
  <c r="AE27" i="58"/>
  <c r="AN26" i="58"/>
  <c r="AM26" i="58"/>
  <c r="AL26" i="58"/>
  <c r="AK26" i="58"/>
  <c r="AJ26" i="58"/>
  <c r="AI26" i="58"/>
  <c r="AH26" i="58"/>
  <c r="AG26" i="58"/>
  <c r="AF26" i="58"/>
  <c r="AE26" i="58"/>
  <c r="AN25" i="58"/>
  <c r="AM25" i="58"/>
  <c r="AL25" i="58"/>
  <c r="AK25" i="58"/>
  <c r="AJ25" i="58"/>
  <c r="AI25" i="58"/>
  <c r="AH25" i="58"/>
  <c r="AG25" i="58"/>
  <c r="AF25" i="58"/>
  <c r="AE25" i="58"/>
  <c r="AN24" i="58"/>
  <c r="AM24" i="58"/>
  <c r="AL24" i="58"/>
  <c r="AK24" i="58"/>
  <c r="AJ24" i="58"/>
  <c r="AI24" i="58"/>
  <c r="AH24" i="58"/>
  <c r="AG24" i="58"/>
  <c r="AF24" i="58"/>
  <c r="AE24" i="58"/>
  <c r="AN23" i="58"/>
  <c r="AM23" i="58"/>
  <c r="AL23" i="58"/>
  <c r="AK23" i="58"/>
  <c r="AJ23" i="58"/>
  <c r="AI23" i="58"/>
  <c r="AH23" i="58"/>
  <c r="AG23" i="58"/>
  <c r="AF23" i="58"/>
  <c r="AE23" i="58"/>
  <c r="AM22" i="58"/>
  <c r="AL22" i="58"/>
  <c r="AK22" i="58"/>
  <c r="AJ22" i="58"/>
  <c r="AI22" i="58"/>
  <c r="AH22" i="58"/>
  <c r="AG22" i="58"/>
  <c r="AF22" i="58"/>
  <c r="AE22" i="58"/>
  <c r="AM21" i="58"/>
  <c r="AL21" i="58"/>
  <c r="AK21" i="58"/>
  <c r="AJ21" i="58"/>
  <c r="AI21" i="58"/>
  <c r="AH21" i="58"/>
  <c r="AG21" i="58"/>
  <c r="AN21" i="58" s="1"/>
  <c r="AF21" i="58"/>
  <c r="AE21" i="58"/>
  <c r="AN20" i="58"/>
  <c r="AM20" i="58"/>
  <c r="AL20" i="58"/>
  <c r="AK20" i="58"/>
  <c r="AJ20" i="58"/>
  <c r="AI20" i="58"/>
  <c r="AH20" i="58"/>
  <c r="AG20" i="58"/>
  <c r="AF20" i="58"/>
  <c r="AE20" i="58"/>
  <c r="AN19" i="58"/>
  <c r="AM19" i="58"/>
  <c r="AL19" i="58"/>
  <c r="AK19" i="58"/>
  <c r="AJ19" i="58"/>
  <c r="AI19" i="58"/>
  <c r="AH19" i="58"/>
  <c r="AG19" i="58"/>
  <c r="AF19" i="58"/>
  <c r="AE19" i="58"/>
  <c r="AM18" i="58"/>
  <c r="AL18" i="58"/>
  <c r="AK18" i="58"/>
  <c r="AJ18" i="58"/>
  <c r="AI18" i="58"/>
  <c r="AH18" i="58"/>
  <c r="AG18" i="58"/>
  <c r="AF18" i="58"/>
  <c r="AE18" i="58"/>
  <c r="AM17" i="58"/>
  <c r="AL17" i="58"/>
  <c r="AK17" i="58"/>
  <c r="AJ17" i="58"/>
  <c r="AI17" i="58"/>
  <c r="AH17" i="58"/>
  <c r="AG17" i="58"/>
  <c r="AN17" i="58" s="1"/>
  <c r="AF17" i="58"/>
  <c r="AE17" i="58"/>
  <c r="AM16" i="58"/>
  <c r="AL16" i="58"/>
  <c r="AK16" i="58"/>
  <c r="AJ16" i="58"/>
  <c r="AI16" i="58"/>
  <c r="AH16" i="58"/>
  <c r="AG16" i="58"/>
  <c r="AF16" i="58"/>
  <c r="AE16" i="58"/>
  <c r="AM15" i="58"/>
  <c r="AL15" i="58"/>
  <c r="AK15" i="58"/>
  <c r="AJ15" i="58"/>
  <c r="AI15" i="58"/>
  <c r="AH15" i="58"/>
  <c r="AG15" i="58"/>
  <c r="AN15" i="58" s="1"/>
  <c r="AF15" i="58"/>
  <c r="AE15" i="58"/>
  <c r="AM14" i="58"/>
  <c r="AL14" i="58"/>
  <c r="AK14" i="58"/>
  <c r="AJ14" i="58"/>
  <c r="AI14" i="58"/>
  <c r="AH14" i="58"/>
  <c r="AG14" i="58"/>
  <c r="AF14" i="58"/>
  <c r="AE14" i="58"/>
  <c r="AM13" i="58"/>
  <c r="AL13" i="58"/>
  <c r="AK13" i="58"/>
  <c r="AJ13" i="58"/>
  <c r="AI13" i="58"/>
  <c r="AH13" i="58"/>
  <c r="AG13" i="58"/>
  <c r="AN13" i="58" s="1"/>
  <c r="AF13" i="58"/>
  <c r="AE13" i="58"/>
  <c r="AN12" i="58"/>
  <c r="AM12" i="58"/>
  <c r="AL12" i="58"/>
  <c r="AK12" i="58"/>
  <c r="AJ12" i="58"/>
  <c r="AI12" i="58"/>
  <c r="AH12" i="58"/>
  <c r="AG12" i="58"/>
  <c r="AF12" i="58"/>
  <c r="AE12" i="58"/>
  <c r="AN11" i="58"/>
  <c r="AM11" i="58"/>
  <c r="AL11" i="58"/>
  <c r="AK11" i="58"/>
  <c r="AJ11" i="58"/>
  <c r="AI11" i="58"/>
  <c r="AH11" i="58"/>
  <c r="AG11" i="58"/>
  <c r="AF11" i="58"/>
  <c r="AE11" i="58"/>
  <c r="AN10" i="58"/>
  <c r="AM10" i="58"/>
  <c r="AL10" i="58"/>
  <c r="AK10" i="58"/>
  <c r="AJ10" i="58"/>
  <c r="AI10" i="58"/>
  <c r="AH10" i="58"/>
  <c r="AG10" i="58"/>
  <c r="AF10" i="58"/>
  <c r="AE10" i="58"/>
  <c r="AN9" i="58"/>
  <c r="AM9" i="58"/>
  <c r="AL9" i="58"/>
  <c r="AK9" i="58"/>
  <c r="AJ9" i="58"/>
  <c r="AI9" i="58"/>
  <c r="AH9" i="58"/>
  <c r="AG9" i="58"/>
  <c r="AF9" i="58"/>
  <c r="AE9" i="58"/>
  <c r="AG8" i="58"/>
  <c r="AF8" i="58"/>
  <c r="B7" i="58"/>
  <c r="X2" i="58" a="1"/>
  <c r="D9" i="58" s="1"/>
  <c r="AM55" i="57"/>
  <c r="AL55" i="57"/>
  <c r="AK55" i="57"/>
  <c r="AJ55" i="57"/>
  <c r="AI55" i="57"/>
  <c r="AH55" i="57"/>
  <c r="AG55" i="57"/>
  <c r="AN55" i="57" s="1"/>
  <c r="AF55" i="57"/>
  <c r="AE55" i="57"/>
  <c r="AN54" i="57"/>
  <c r="AM54" i="57"/>
  <c r="AL54" i="57"/>
  <c r="AK54" i="57"/>
  <c r="AJ54" i="57"/>
  <c r="AI54" i="57"/>
  <c r="AH54" i="57"/>
  <c r="AG54" i="57"/>
  <c r="AF54" i="57"/>
  <c r="AE54" i="57"/>
  <c r="AN53" i="57"/>
  <c r="AM53" i="57"/>
  <c r="AL53" i="57"/>
  <c r="AK53" i="57"/>
  <c r="AJ53" i="57"/>
  <c r="AI53" i="57"/>
  <c r="AH53" i="57"/>
  <c r="AG53" i="57"/>
  <c r="AF53" i="57"/>
  <c r="AE53" i="57"/>
  <c r="AM52" i="57"/>
  <c r="AL52" i="57"/>
  <c r="AK52" i="57"/>
  <c r="AJ52" i="57"/>
  <c r="AI52" i="57"/>
  <c r="AH52" i="57"/>
  <c r="AG52" i="57"/>
  <c r="AF52" i="57"/>
  <c r="AE52" i="57"/>
  <c r="AM51" i="57"/>
  <c r="AL51" i="57"/>
  <c r="AK51" i="57"/>
  <c r="AJ51" i="57"/>
  <c r="AI51" i="57"/>
  <c r="AH51" i="57"/>
  <c r="AG51" i="57"/>
  <c r="AN51" i="57" s="1"/>
  <c r="AF51" i="57"/>
  <c r="AE51" i="57"/>
  <c r="AN50" i="57"/>
  <c r="AM50" i="57"/>
  <c r="AL50" i="57"/>
  <c r="AK50" i="57"/>
  <c r="AJ50" i="57"/>
  <c r="AI50" i="57"/>
  <c r="AH50" i="57"/>
  <c r="AG50" i="57"/>
  <c r="AF50" i="57"/>
  <c r="AE50" i="57"/>
  <c r="AN49" i="57"/>
  <c r="AM49" i="57"/>
  <c r="AL49" i="57"/>
  <c r="AK49" i="57"/>
  <c r="AJ49" i="57"/>
  <c r="AI49" i="57"/>
  <c r="AH49" i="57"/>
  <c r="AG49" i="57"/>
  <c r="AF49" i="57"/>
  <c r="AE49" i="57"/>
  <c r="AN48" i="57"/>
  <c r="AM48" i="57"/>
  <c r="AL48" i="57"/>
  <c r="AK48" i="57"/>
  <c r="AJ48" i="57"/>
  <c r="AI48" i="57"/>
  <c r="AH48" i="57"/>
  <c r="AG48" i="57"/>
  <c r="AF48" i="57"/>
  <c r="AE48" i="57"/>
  <c r="AN47" i="57"/>
  <c r="AM47" i="57"/>
  <c r="AL47" i="57"/>
  <c r="AK47" i="57"/>
  <c r="AJ47" i="57"/>
  <c r="AI47" i="57"/>
  <c r="AH47" i="57"/>
  <c r="AG47" i="57"/>
  <c r="AF47" i="57"/>
  <c r="AE47" i="57"/>
  <c r="AM46" i="57"/>
  <c r="AL46" i="57"/>
  <c r="AK46" i="57"/>
  <c r="AJ46" i="57"/>
  <c r="AI46" i="57"/>
  <c r="AH46" i="57"/>
  <c r="AG46" i="57"/>
  <c r="AF46" i="57"/>
  <c r="AE46" i="57"/>
  <c r="AM45" i="57"/>
  <c r="AL45" i="57"/>
  <c r="AK45" i="57"/>
  <c r="AJ45" i="57"/>
  <c r="AI45" i="57"/>
  <c r="AH45" i="57"/>
  <c r="AG45" i="57"/>
  <c r="AN45" i="57" s="1"/>
  <c r="AF45" i="57"/>
  <c r="AE45" i="57"/>
  <c r="AN44" i="57"/>
  <c r="AM44" i="57"/>
  <c r="AL44" i="57"/>
  <c r="AK44" i="57"/>
  <c r="AJ44" i="57"/>
  <c r="AI44" i="57"/>
  <c r="AH44" i="57"/>
  <c r="AG44" i="57"/>
  <c r="AF44" i="57"/>
  <c r="AE44" i="57"/>
  <c r="AN43" i="57"/>
  <c r="AM43" i="57"/>
  <c r="AL43" i="57"/>
  <c r="AK43" i="57"/>
  <c r="AJ43" i="57"/>
  <c r="AI43" i="57"/>
  <c r="AH43" i="57"/>
  <c r="AG43" i="57"/>
  <c r="AF43" i="57"/>
  <c r="AE43" i="57"/>
  <c r="AN42" i="57"/>
  <c r="AM42" i="57"/>
  <c r="AL42" i="57"/>
  <c r="AK42" i="57"/>
  <c r="AJ42" i="57"/>
  <c r="AI42" i="57"/>
  <c r="AH42" i="57"/>
  <c r="AG42" i="57"/>
  <c r="AF42" i="57"/>
  <c r="AE42" i="57"/>
  <c r="AN41" i="57"/>
  <c r="AM41" i="57"/>
  <c r="AL41" i="57"/>
  <c r="AK41" i="57"/>
  <c r="AJ41" i="57"/>
  <c r="AI41" i="57"/>
  <c r="AH41" i="57"/>
  <c r="AG41" i="57"/>
  <c r="AF41" i="57"/>
  <c r="AE41" i="57"/>
  <c r="AM40" i="57"/>
  <c r="AL40" i="57"/>
  <c r="AK40" i="57"/>
  <c r="AJ40" i="57"/>
  <c r="AI40" i="57"/>
  <c r="AH40" i="57"/>
  <c r="AG40" i="57"/>
  <c r="AF40" i="57"/>
  <c r="AE40" i="57"/>
  <c r="AM39" i="57"/>
  <c r="AL39" i="57"/>
  <c r="AK39" i="57"/>
  <c r="AJ39" i="57"/>
  <c r="AI39" i="57"/>
  <c r="AH39" i="57"/>
  <c r="AG39" i="57"/>
  <c r="AN39" i="57" s="1"/>
  <c r="AF39" i="57"/>
  <c r="AE39" i="57"/>
  <c r="AN38" i="57"/>
  <c r="AM38" i="57"/>
  <c r="AL38" i="57"/>
  <c r="AK38" i="57"/>
  <c r="AJ38" i="57"/>
  <c r="AI38" i="57"/>
  <c r="AH38" i="57"/>
  <c r="AG38" i="57"/>
  <c r="AF38" i="57"/>
  <c r="AE38" i="57"/>
  <c r="AN37" i="57"/>
  <c r="AM37" i="57"/>
  <c r="AL37" i="57"/>
  <c r="AK37" i="57"/>
  <c r="AJ37" i="57"/>
  <c r="AI37" i="57"/>
  <c r="AH37" i="57"/>
  <c r="AG37" i="57"/>
  <c r="AF37" i="57"/>
  <c r="AE37" i="57"/>
  <c r="AN36" i="57"/>
  <c r="AM36" i="57"/>
  <c r="AL36" i="57"/>
  <c r="AK36" i="57"/>
  <c r="AJ36" i="57"/>
  <c r="AI36" i="57"/>
  <c r="AH36" i="57"/>
  <c r="AG36" i="57"/>
  <c r="AF36" i="57"/>
  <c r="AE36" i="57"/>
  <c r="AN35" i="57"/>
  <c r="AM35" i="57"/>
  <c r="AL35" i="57"/>
  <c r="AK35" i="57"/>
  <c r="AJ35" i="57"/>
  <c r="AI35" i="57"/>
  <c r="AH35" i="57"/>
  <c r="AG35" i="57"/>
  <c r="AF35" i="57"/>
  <c r="AE35" i="57"/>
  <c r="AM34" i="57"/>
  <c r="AL34" i="57"/>
  <c r="AK34" i="57"/>
  <c r="AJ34" i="57"/>
  <c r="AI34" i="57"/>
  <c r="AH34" i="57"/>
  <c r="AG34" i="57"/>
  <c r="AF34" i="57"/>
  <c r="AE34" i="57"/>
  <c r="AM33" i="57"/>
  <c r="AL33" i="57"/>
  <c r="AK33" i="57"/>
  <c r="AJ33" i="57"/>
  <c r="AI33" i="57"/>
  <c r="AH33" i="57"/>
  <c r="AG33" i="57"/>
  <c r="AN33" i="57" s="1"/>
  <c r="AF33" i="57"/>
  <c r="AE33" i="57"/>
  <c r="AN32" i="57"/>
  <c r="AM32" i="57"/>
  <c r="AL32" i="57"/>
  <c r="AK32" i="57"/>
  <c r="AJ32" i="57"/>
  <c r="AI32" i="57"/>
  <c r="AH32" i="57"/>
  <c r="AG32" i="57"/>
  <c r="AF32" i="57"/>
  <c r="AE32" i="57"/>
  <c r="AN31" i="57"/>
  <c r="AM31" i="57"/>
  <c r="AL31" i="57"/>
  <c r="AK31" i="57"/>
  <c r="AJ31" i="57"/>
  <c r="AI31" i="57"/>
  <c r="AH31" i="57"/>
  <c r="AG31" i="57"/>
  <c r="AF31" i="57"/>
  <c r="AE31" i="57"/>
  <c r="AN30" i="57"/>
  <c r="AM30" i="57"/>
  <c r="AL30" i="57"/>
  <c r="AK30" i="57"/>
  <c r="AJ30" i="57"/>
  <c r="AI30" i="57"/>
  <c r="AH30" i="57"/>
  <c r="AG30" i="57"/>
  <c r="AF30" i="57"/>
  <c r="AE30" i="57"/>
  <c r="AN29" i="57"/>
  <c r="AM29" i="57"/>
  <c r="AL29" i="57"/>
  <c r="AK29" i="57"/>
  <c r="AJ29" i="57"/>
  <c r="AI29" i="57"/>
  <c r="AH29" i="57"/>
  <c r="AG29" i="57"/>
  <c r="AF29" i="57"/>
  <c r="AE29" i="57"/>
  <c r="AM28" i="57"/>
  <c r="AL28" i="57"/>
  <c r="AK28" i="57"/>
  <c r="AJ28" i="57"/>
  <c r="AI28" i="57"/>
  <c r="AH28" i="57"/>
  <c r="AG28" i="57"/>
  <c r="AF28" i="57"/>
  <c r="AE28" i="57"/>
  <c r="AM27" i="57"/>
  <c r="AL27" i="57"/>
  <c r="AK27" i="57"/>
  <c r="AJ27" i="57"/>
  <c r="AI27" i="57"/>
  <c r="AH27" i="57"/>
  <c r="AG27" i="57"/>
  <c r="AN27" i="57" s="1"/>
  <c r="AF27" i="57"/>
  <c r="AE27" i="57"/>
  <c r="AN26" i="57"/>
  <c r="AM26" i="57"/>
  <c r="AL26" i="57"/>
  <c r="AK26" i="57"/>
  <c r="AJ26" i="57"/>
  <c r="AI26" i="57"/>
  <c r="AH26" i="57"/>
  <c r="AG26" i="57"/>
  <c r="AF26" i="57"/>
  <c r="AE26" i="57"/>
  <c r="AN25" i="57"/>
  <c r="AM25" i="57"/>
  <c r="AL25" i="57"/>
  <c r="AK25" i="57"/>
  <c r="AJ25" i="57"/>
  <c r="AI25" i="57"/>
  <c r="AH25" i="57"/>
  <c r="AG25" i="57"/>
  <c r="AF25" i="57"/>
  <c r="AE25" i="57"/>
  <c r="AN24" i="57"/>
  <c r="AM24" i="57"/>
  <c r="AL24" i="57"/>
  <c r="AK24" i="57"/>
  <c r="AJ24" i="57"/>
  <c r="AI24" i="57"/>
  <c r="AH24" i="57"/>
  <c r="AG24" i="57"/>
  <c r="AF24" i="57"/>
  <c r="AE24" i="57"/>
  <c r="AN23" i="57"/>
  <c r="AM23" i="57"/>
  <c r="AL23" i="57"/>
  <c r="AK23" i="57"/>
  <c r="AJ23" i="57"/>
  <c r="AI23" i="57"/>
  <c r="AH23" i="57"/>
  <c r="AG23" i="57"/>
  <c r="AF23" i="57"/>
  <c r="AE23" i="57"/>
  <c r="AM22" i="57"/>
  <c r="AL22" i="57"/>
  <c r="AK22" i="57"/>
  <c r="AJ22" i="57"/>
  <c r="AI22" i="57"/>
  <c r="AH22" i="57"/>
  <c r="AG22" i="57"/>
  <c r="AF22" i="57"/>
  <c r="AE22" i="57"/>
  <c r="AM21" i="57"/>
  <c r="AL21" i="57"/>
  <c r="AK21" i="57"/>
  <c r="AJ21" i="57"/>
  <c r="AI21" i="57"/>
  <c r="AH21" i="57"/>
  <c r="AG21" i="57"/>
  <c r="AN21" i="57" s="1"/>
  <c r="AF21" i="57"/>
  <c r="AE21" i="57"/>
  <c r="AN20" i="57"/>
  <c r="AM20" i="57"/>
  <c r="AL20" i="57"/>
  <c r="AK20" i="57"/>
  <c r="AJ20" i="57"/>
  <c r="AI20" i="57"/>
  <c r="AH20" i="57"/>
  <c r="AG20" i="57"/>
  <c r="AF20" i="57"/>
  <c r="AE20" i="57"/>
  <c r="AG19" i="57"/>
  <c r="AF19" i="57"/>
  <c r="B7" i="57"/>
  <c r="X2" i="57" a="1"/>
  <c r="AL18" i="57" s="1"/>
  <c r="AN55" i="56"/>
  <c r="AM55" i="56"/>
  <c r="AL55" i="56"/>
  <c r="AK55" i="56"/>
  <c r="AJ55" i="56"/>
  <c r="AI55" i="56"/>
  <c r="AH55" i="56"/>
  <c r="AG55" i="56"/>
  <c r="AF55" i="56"/>
  <c r="AE55" i="56"/>
  <c r="AM54" i="56"/>
  <c r="AL54" i="56"/>
  <c r="AK54" i="56"/>
  <c r="AJ54" i="56"/>
  <c r="AI54" i="56"/>
  <c r="AH54" i="56"/>
  <c r="AG54" i="56"/>
  <c r="AF54" i="56"/>
  <c r="AE54" i="56"/>
  <c r="AN53" i="56"/>
  <c r="AM53" i="56"/>
  <c r="AL53" i="56"/>
  <c r="AK53" i="56"/>
  <c r="AJ53" i="56"/>
  <c r="AI53" i="56"/>
  <c r="AH53" i="56"/>
  <c r="AG53" i="56"/>
  <c r="AN54" i="56" s="1"/>
  <c r="AF53" i="56"/>
  <c r="AE53" i="56"/>
  <c r="AM52" i="56"/>
  <c r="AL52" i="56"/>
  <c r="AK52" i="56"/>
  <c r="AJ52" i="56"/>
  <c r="AI52" i="56"/>
  <c r="AH52" i="56"/>
  <c r="AG52" i="56"/>
  <c r="AN52" i="56" s="1"/>
  <c r="AF52" i="56"/>
  <c r="AE52" i="56"/>
  <c r="AM51" i="56"/>
  <c r="AL51" i="56"/>
  <c r="AK51" i="56"/>
  <c r="AJ51" i="56"/>
  <c r="AI51" i="56"/>
  <c r="AH51" i="56"/>
  <c r="AG51" i="56"/>
  <c r="AN51" i="56" s="1"/>
  <c r="AF51" i="56"/>
  <c r="AE51" i="56"/>
  <c r="AN50" i="56"/>
  <c r="AM50" i="56"/>
  <c r="AL50" i="56"/>
  <c r="AK50" i="56"/>
  <c r="AJ50" i="56"/>
  <c r="AI50" i="56"/>
  <c r="AH50" i="56"/>
  <c r="AG50" i="56"/>
  <c r="AF50" i="56"/>
  <c r="AE50" i="56"/>
  <c r="AN49" i="56"/>
  <c r="AM49" i="56"/>
  <c r="AL49" i="56"/>
  <c r="AK49" i="56"/>
  <c r="AJ49" i="56"/>
  <c r="AI49" i="56"/>
  <c r="AH49" i="56"/>
  <c r="AG49" i="56"/>
  <c r="AF49" i="56"/>
  <c r="AE49" i="56"/>
  <c r="AN48" i="56"/>
  <c r="AM48" i="56"/>
  <c r="AL48" i="56"/>
  <c r="AK48" i="56"/>
  <c r="AJ48" i="56"/>
  <c r="AI48" i="56"/>
  <c r="AH48" i="56"/>
  <c r="AG48" i="56"/>
  <c r="AF48" i="56"/>
  <c r="AE48" i="56"/>
  <c r="AN47" i="56"/>
  <c r="AM47" i="56"/>
  <c r="AL47" i="56"/>
  <c r="AK47" i="56"/>
  <c r="AJ47" i="56"/>
  <c r="AI47" i="56"/>
  <c r="AH47" i="56"/>
  <c r="AG47" i="56"/>
  <c r="AF47" i="56"/>
  <c r="AE47" i="56"/>
  <c r="AM46" i="56"/>
  <c r="AL46" i="56"/>
  <c r="AK46" i="56"/>
  <c r="AJ46" i="56"/>
  <c r="AI46" i="56"/>
  <c r="AH46" i="56"/>
  <c r="AG46" i="56"/>
  <c r="AF46" i="56"/>
  <c r="AE46" i="56"/>
  <c r="AM45" i="56"/>
  <c r="AL45" i="56"/>
  <c r="AK45" i="56"/>
  <c r="AJ45" i="56"/>
  <c r="AI45" i="56"/>
  <c r="AH45" i="56"/>
  <c r="AG45" i="56"/>
  <c r="AN45" i="56" s="1"/>
  <c r="AF45" i="56"/>
  <c r="AE45" i="56"/>
  <c r="AN44" i="56"/>
  <c r="AM44" i="56"/>
  <c r="AL44" i="56"/>
  <c r="AK44" i="56"/>
  <c r="AJ44" i="56"/>
  <c r="AI44" i="56"/>
  <c r="AH44" i="56"/>
  <c r="AG44" i="56"/>
  <c r="AF44" i="56"/>
  <c r="AE44" i="56"/>
  <c r="AN43" i="56"/>
  <c r="AM43" i="56"/>
  <c r="AL43" i="56"/>
  <c r="AK43" i="56"/>
  <c r="AJ43" i="56"/>
  <c r="AI43" i="56"/>
  <c r="AH43" i="56"/>
  <c r="AG43" i="56"/>
  <c r="AF43" i="56"/>
  <c r="AE43" i="56"/>
  <c r="AN42" i="56"/>
  <c r="AM42" i="56"/>
  <c r="AL42" i="56"/>
  <c r="AK42" i="56"/>
  <c r="AJ42" i="56"/>
  <c r="AI42" i="56"/>
  <c r="AH42" i="56"/>
  <c r="AG42" i="56"/>
  <c r="AF42" i="56"/>
  <c r="AE42" i="56"/>
  <c r="AN41" i="56"/>
  <c r="AM41" i="56"/>
  <c r="AL41" i="56"/>
  <c r="AK41" i="56"/>
  <c r="AJ41" i="56"/>
  <c r="AI41" i="56"/>
  <c r="AH41" i="56"/>
  <c r="AG41" i="56"/>
  <c r="AF41" i="56"/>
  <c r="AE41" i="56"/>
  <c r="AM40" i="56"/>
  <c r="AL40" i="56"/>
  <c r="AK40" i="56"/>
  <c r="AJ40" i="56"/>
  <c r="AI40" i="56"/>
  <c r="AH40" i="56"/>
  <c r="AG40" i="56"/>
  <c r="AF40" i="56"/>
  <c r="AE40" i="56"/>
  <c r="AM39" i="56"/>
  <c r="AL39" i="56"/>
  <c r="AK39" i="56"/>
  <c r="AJ39" i="56"/>
  <c r="AI39" i="56"/>
  <c r="AH39" i="56"/>
  <c r="AG39" i="56"/>
  <c r="AN39" i="56" s="1"/>
  <c r="AF39" i="56"/>
  <c r="AE39" i="56"/>
  <c r="AN38" i="56"/>
  <c r="AM38" i="56"/>
  <c r="AL38" i="56"/>
  <c r="AK38" i="56"/>
  <c r="AJ38" i="56"/>
  <c r="AI38" i="56"/>
  <c r="AH38" i="56"/>
  <c r="AG38" i="56"/>
  <c r="AF38" i="56"/>
  <c r="AE38" i="56"/>
  <c r="AN37" i="56"/>
  <c r="AM37" i="56"/>
  <c r="AL37" i="56"/>
  <c r="AK37" i="56"/>
  <c r="AJ37" i="56"/>
  <c r="AI37" i="56"/>
  <c r="AH37" i="56"/>
  <c r="AG37" i="56"/>
  <c r="AF37" i="56"/>
  <c r="AE37" i="56"/>
  <c r="AN36" i="56"/>
  <c r="AM36" i="56"/>
  <c r="AL36" i="56"/>
  <c r="AK36" i="56"/>
  <c r="AJ36" i="56"/>
  <c r="AI36" i="56"/>
  <c r="AH36" i="56"/>
  <c r="AG36" i="56"/>
  <c r="AF36" i="56"/>
  <c r="AE36" i="56"/>
  <c r="AN35" i="56"/>
  <c r="AM35" i="56"/>
  <c r="AL35" i="56"/>
  <c r="AK35" i="56"/>
  <c r="AJ35" i="56"/>
  <c r="AI35" i="56"/>
  <c r="AH35" i="56"/>
  <c r="AG35" i="56"/>
  <c r="AF35" i="56"/>
  <c r="AE35" i="56"/>
  <c r="AM34" i="56"/>
  <c r="AL34" i="56"/>
  <c r="AK34" i="56"/>
  <c r="AJ34" i="56"/>
  <c r="AI34" i="56"/>
  <c r="AH34" i="56"/>
  <c r="AG34" i="56"/>
  <c r="AF34" i="56"/>
  <c r="AE34" i="56"/>
  <c r="AM33" i="56"/>
  <c r="AL33" i="56"/>
  <c r="AK33" i="56"/>
  <c r="AJ33" i="56"/>
  <c r="AI33" i="56"/>
  <c r="AH33" i="56"/>
  <c r="AG33" i="56"/>
  <c r="AN33" i="56" s="1"/>
  <c r="AF33" i="56"/>
  <c r="AE33" i="56"/>
  <c r="AN32" i="56"/>
  <c r="AM32" i="56"/>
  <c r="AL32" i="56"/>
  <c r="AK32" i="56"/>
  <c r="AJ32" i="56"/>
  <c r="AI32" i="56"/>
  <c r="AH32" i="56"/>
  <c r="AG32" i="56"/>
  <c r="AF32" i="56"/>
  <c r="AE32" i="56"/>
  <c r="AN31" i="56"/>
  <c r="AM31" i="56"/>
  <c r="AL31" i="56"/>
  <c r="AK31" i="56"/>
  <c r="AJ31" i="56"/>
  <c r="AI31" i="56"/>
  <c r="AH31" i="56"/>
  <c r="AG31" i="56"/>
  <c r="AF31" i="56"/>
  <c r="AE31" i="56"/>
  <c r="AN30" i="56"/>
  <c r="AM30" i="56"/>
  <c r="AL30" i="56"/>
  <c r="AK30" i="56"/>
  <c r="AJ30" i="56"/>
  <c r="AI30" i="56"/>
  <c r="AH30" i="56"/>
  <c r="AG30" i="56"/>
  <c r="AF30" i="56"/>
  <c r="AE30" i="56"/>
  <c r="AN29" i="56"/>
  <c r="AM29" i="56"/>
  <c r="AL29" i="56"/>
  <c r="AK29" i="56"/>
  <c r="AJ29" i="56"/>
  <c r="AI29" i="56"/>
  <c r="AH29" i="56"/>
  <c r="AG29" i="56"/>
  <c r="AF29" i="56"/>
  <c r="AE29" i="56"/>
  <c r="AM28" i="56"/>
  <c r="AL28" i="56"/>
  <c r="AK28" i="56"/>
  <c r="AJ28" i="56"/>
  <c r="AI28" i="56"/>
  <c r="AH28" i="56"/>
  <c r="AG28" i="56"/>
  <c r="AF28" i="56"/>
  <c r="AE28" i="56"/>
  <c r="AM27" i="56"/>
  <c r="AL27" i="56"/>
  <c r="AK27" i="56"/>
  <c r="AJ27" i="56"/>
  <c r="AI27" i="56"/>
  <c r="AH27" i="56"/>
  <c r="AG27" i="56"/>
  <c r="AN27" i="56" s="1"/>
  <c r="AF27" i="56"/>
  <c r="AE27" i="56"/>
  <c r="AN26" i="56"/>
  <c r="AM26" i="56"/>
  <c r="AL26" i="56"/>
  <c r="AK26" i="56"/>
  <c r="AJ26" i="56"/>
  <c r="AI26" i="56"/>
  <c r="AH26" i="56"/>
  <c r="AG26" i="56"/>
  <c r="AF26" i="56"/>
  <c r="AE26" i="56"/>
  <c r="AN25" i="56"/>
  <c r="AM25" i="56"/>
  <c r="AL25" i="56"/>
  <c r="AK25" i="56"/>
  <c r="AJ25" i="56"/>
  <c r="AI25" i="56"/>
  <c r="AH25" i="56"/>
  <c r="AG25" i="56"/>
  <c r="AF25" i="56"/>
  <c r="AE25" i="56"/>
  <c r="AN24" i="56"/>
  <c r="AM24" i="56"/>
  <c r="AL24" i="56"/>
  <c r="AK24" i="56"/>
  <c r="AJ24" i="56"/>
  <c r="AI24" i="56"/>
  <c r="AH24" i="56"/>
  <c r="AG24" i="56"/>
  <c r="AF24" i="56"/>
  <c r="AE24" i="56"/>
  <c r="AN23" i="56"/>
  <c r="AM23" i="56"/>
  <c r="AL23" i="56"/>
  <c r="AK23" i="56"/>
  <c r="AJ23" i="56"/>
  <c r="AI23" i="56"/>
  <c r="AH23" i="56"/>
  <c r="AG23" i="56"/>
  <c r="AF23" i="56"/>
  <c r="AE23" i="56"/>
  <c r="AM22" i="56"/>
  <c r="AL22" i="56"/>
  <c r="AK22" i="56"/>
  <c r="AJ22" i="56"/>
  <c r="AI22" i="56"/>
  <c r="AH22" i="56"/>
  <c r="AG22" i="56"/>
  <c r="AF22" i="56"/>
  <c r="AE22" i="56"/>
  <c r="AM21" i="56"/>
  <c r="AL21" i="56"/>
  <c r="AK21" i="56"/>
  <c r="AJ21" i="56"/>
  <c r="AI21" i="56"/>
  <c r="AH21" i="56"/>
  <c r="AG21" i="56"/>
  <c r="AN21" i="56" s="1"/>
  <c r="AF21" i="56"/>
  <c r="AE21" i="56"/>
  <c r="AN20" i="56"/>
  <c r="AM20" i="56"/>
  <c r="AL20" i="56"/>
  <c r="AK20" i="56"/>
  <c r="AJ20" i="56"/>
  <c r="AI20" i="56"/>
  <c r="AH20" i="56"/>
  <c r="AG20" i="56"/>
  <c r="AF20" i="56"/>
  <c r="AE20" i="56"/>
  <c r="AG19" i="56"/>
  <c r="AF19" i="56"/>
  <c r="B7" i="56"/>
  <c r="X2" i="56" a="1"/>
  <c r="AL18" i="56" s="1"/>
  <c r="AN55" i="55"/>
  <c r="AM55" i="55"/>
  <c r="AL55" i="55"/>
  <c r="AK55" i="55"/>
  <c r="AJ55" i="55"/>
  <c r="AI55" i="55"/>
  <c r="AH55" i="55"/>
  <c r="AG55" i="55"/>
  <c r="AF55" i="55"/>
  <c r="AE55" i="55"/>
  <c r="AN54" i="55"/>
  <c r="AM54" i="55"/>
  <c r="AL54" i="55"/>
  <c r="AK54" i="55"/>
  <c r="AJ54" i="55"/>
  <c r="AI54" i="55"/>
  <c r="AH54" i="55"/>
  <c r="AG54" i="55"/>
  <c r="AF54" i="55"/>
  <c r="AE54" i="55"/>
  <c r="AM53" i="55"/>
  <c r="AL53" i="55"/>
  <c r="AK53" i="55"/>
  <c r="AJ53" i="55"/>
  <c r="AI53" i="55"/>
  <c r="AH53" i="55"/>
  <c r="AG53" i="55"/>
  <c r="AN53" i="55" s="1"/>
  <c r="AF53" i="55"/>
  <c r="AE53" i="55"/>
  <c r="AM52" i="55"/>
  <c r="AL52" i="55"/>
  <c r="AK52" i="55"/>
  <c r="AJ52" i="55"/>
  <c r="AI52" i="55"/>
  <c r="AH52" i="55"/>
  <c r="AG52" i="55"/>
  <c r="AN52" i="55" s="1"/>
  <c r="AF52" i="55"/>
  <c r="AE52" i="55"/>
  <c r="AM51" i="55"/>
  <c r="AL51" i="55"/>
  <c r="AK51" i="55"/>
  <c r="AJ51" i="55"/>
  <c r="AI51" i="55"/>
  <c r="AH51" i="55"/>
  <c r="AG51" i="55"/>
  <c r="AN51" i="55" s="1"/>
  <c r="AF51" i="55"/>
  <c r="AE51" i="55"/>
  <c r="AN50" i="55"/>
  <c r="AM50" i="55"/>
  <c r="AL50" i="55"/>
  <c r="AK50" i="55"/>
  <c r="AJ50" i="55"/>
  <c r="AI50" i="55"/>
  <c r="AH50" i="55"/>
  <c r="AG50" i="55"/>
  <c r="AF50" i="55"/>
  <c r="AE50" i="55"/>
  <c r="AN49" i="55"/>
  <c r="AM49" i="55"/>
  <c r="AL49" i="55"/>
  <c r="AK49" i="55"/>
  <c r="AJ49" i="55"/>
  <c r="AI49" i="55"/>
  <c r="AH49" i="55"/>
  <c r="AG49" i="55"/>
  <c r="AF49" i="55"/>
  <c r="AE49" i="55"/>
  <c r="AN48" i="55"/>
  <c r="AM48" i="55"/>
  <c r="AL48" i="55"/>
  <c r="AK48" i="55"/>
  <c r="AJ48" i="55"/>
  <c r="AI48" i="55"/>
  <c r="AH48" i="55"/>
  <c r="AG48" i="55"/>
  <c r="AF48" i="55"/>
  <c r="AE48" i="55"/>
  <c r="AM47" i="55"/>
  <c r="AL47" i="55"/>
  <c r="AK47" i="55"/>
  <c r="AJ47" i="55"/>
  <c r="AI47" i="55"/>
  <c r="AH47" i="55"/>
  <c r="AG47" i="55"/>
  <c r="AN47" i="55" s="1"/>
  <c r="AF47" i="55"/>
  <c r="AE47" i="55"/>
  <c r="AM46" i="55"/>
  <c r="AL46" i="55"/>
  <c r="AK46" i="55"/>
  <c r="AJ46" i="55"/>
  <c r="AI46" i="55"/>
  <c r="AH46" i="55"/>
  <c r="AG46" i="55"/>
  <c r="AN46" i="55" s="1"/>
  <c r="AF46" i="55"/>
  <c r="AE46" i="55"/>
  <c r="AM45" i="55"/>
  <c r="AL45" i="55"/>
  <c r="AK45" i="55"/>
  <c r="AJ45" i="55"/>
  <c r="AI45" i="55"/>
  <c r="AH45" i="55"/>
  <c r="AG45" i="55"/>
  <c r="AN45" i="55" s="1"/>
  <c r="AF45" i="55"/>
  <c r="AE45" i="55"/>
  <c r="AN44" i="55"/>
  <c r="AM44" i="55"/>
  <c r="AL44" i="55"/>
  <c r="AK44" i="55"/>
  <c r="AJ44" i="55"/>
  <c r="AI44" i="55"/>
  <c r="AH44" i="55"/>
  <c r="AG44" i="55"/>
  <c r="AF44" i="55"/>
  <c r="AE44" i="55"/>
  <c r="AN43" i="55"/>
  <c r="AM43" i="55"/>
  <c r="AL43" i="55"/>
  <c r="AK43" i="55"/>
  <c r="AJ43" i="55"/>
  <c r="AI43" i="55"/>
  <c r="AH43" i="55"/>
  <c r="AG43" i="55"/>
  <c r="AF43" i="55"/>
  <c r="AE43" i="55"/>
  <c r="AN42" i="55"/>
  <c r="AM42" i="55"/>
  <c r="AL42" i="55"/>
  <c r="AK42" i="55"/>
  <c r="AJ42" i="55"/>
  <c r="AI42" i="55"/>
  <c r="AH42" i="55"/>
  <c r="AG42" i="55"/>
  <c r="AF42" i="55"/>
  <c r="AE42" i="55"/>
  <c r="AM41" i="55"/>
  <c r="AL41" i="55"/>
  <c r="AK41" i="55"/>
  <c r="AJ41" i="55"/>
  <c r="AI41" i="55"/>
  <c r="AH41" i="55"/>
  <c r="AG41" i="55"/>
  <c r="AN41" i="55" s="1"/>
  <c r="AF41" i="55"/>
  <c r="AE41" i="55"/>
  <c r="AM40" i="55"/>
  <c r="AL40" i="55"/>
  <c r="AK40" i="55"/>
  <c r="AJ40" i="55"/>
  <c r="AI40" i="55"/>
  <c r="AH40" i="55"/>
  <c r="AG40" i="55"/>
  <c r="AN40" i="55" s="1"/>
  <c r="AF40" i="55"/>
  <c r="AE40" i="55"/>
  <c r="AM39" i="55"/>
  <c r="AL39" i="55"/>
  <c r="AK39" i="55"/>
  <c r="AJ39" i="55"/>
  <c r="AI39" i="55"/>
  <c r="AH39" i="55"/>
  <c r="AG39" i="55"/>
  <c r="AN39" i="55" s="1"/>
  <c r="AF39" i="55"/>
  <c r="AE39" i="55"/>
  <c r="AN38" i="55"/>
  <c r="AM38" i="55"/>
  <c r="AL38" i="55"/>
  <c r="AK38" i="55"/>
  <c r="AJ38" i="55"/>
  <c r="AI38" i="55"/>
  <c r="AH38" i="55"/>
  <c r="AG38" i="55"/>
  <c r="AF38" i="55"/>
  <c r="AE38" i="55"/>
  <c r="AN37" i="55"/>
  <c r="AM37" i="55"/>
  <c r="AL37" i="55"/>
  <c r="AK37" i="55"/>
  <c r="AJ37" i="55"/>
  <c r="AI37" i="55"/>
  <c r="AH37" i="55"/>
  <c r="AG37" i="55"/>
  <c r="AF37" i="55"/>
  <c r="AE37" i="55"/>
  <c r="AN36" i="55"/>
  <c r="AM36" i="55"/>
  <c r="AL36" i="55"/>
  <c r="AK36" i="55"/>
  <c r="AJ36" i="55"/>
  <c r="AI36" i="55"/>
  <c r="AH36" i="55"/>
  <c r="AG36" i="55"/>
  <c r="AF36" i="55"/>
  <c r="AE36" i="55"/>
  <c r="AM35" i="55"/>
  <c r="AL35" i="55"/>
  <c r="AK35" i="55"/>
  <c r="AJ35" i="55"/>
  <c r="AI35" i="55"/>
  <c r="AH35" i="55"/>
  <c r="AG35" i="55"/>
  <c r="AN35" i="55" s="1"/>
  <c r="AF35" i="55"/>
  <c r="AE35" i="55"/>
  <c r="AM34" i="55"/>
  <c r="AL34" i="55"/>
  <c r="AK34" i="55"/>
  <c r="AJ34" i="55"/>
  <c r="AI34" i="55"/>
  <c r="AH34" i="55"/>
  <c r="AG34" i="55"/>
  <c r="AN34" i="55" s="1"/>
  <c r="AF34" i="55"/>
  <c r="AE34" i="55"/>
  <c r="AG33" i="55"/>
  <c r="AF33" i="55"/>
  <c r="B7" i="55"/>
  <c r="X2" i="55" a="1"/>
  <c r="AL18" i="55" s="1"/>
  <c r="AN55" i="54"/>
  <c r="AM55" i="54"/>
  <c r="AL55" i="54"/>
  <c r="AK55" i="54"/>
  <c r="AJ55" i="54"/>
  <c r="AI55" i="54"/>
  <c r="AH55" i="54"/>
  <c r="AG55" i="54"/>
  <c r="AF55" i="54"/>
  <c r="AE55" i="54"/>
  <c r="AM54" i="54"/>
  <c r="AL54" i="54"/>
  <c r="AK54" i="54"/>
  <c r="AJ54" i="54"/>
  <c r="AI54" i="54"/>
  <c r="AH54" i="54"/>
  <c r="AG54" i="54"/>
  <c r="AF54" i="54"/>
  <c r="AE54" i="54"/>
  <c r="AM53" i="54"/>
  <c r="AL53" i="54"/>
  <c r="AK53" i="54"/>
  <c r="AJ53" i="54"/>
  <c r="AI53" i="54"/>
  <c r="AH53" i="54"/>
  <c r="AG53" i="54"/>
  <c r="AN53" i="54" s="1"/>
  <c r="AF53" i="54"/>
  <c r="AE53" i="54"/>
  <c r="AM52" i="54"/>
  <c r="AL52" i="54"/>
  <c r="AK52" i="54"/>
  <c r="AJ52" i="54"/>
  <c r="AI52" i="54"/>
  <c r="AH52" i="54"/>
  <c r="AG52" i="54"/>
  <c r="AN52" i="54" s="1"/>
  <c r="AF52" i="54"/>
  <c r="AE52" i="54"/>
  <c r="AM51" i="54"/>
  <c r="AL51" i="54"/>
  <c r="AK51" i="54"/>
  <c r="AJ51" i="54"/>
  <c r="AI51" i="54"/>
  <c r="AH51" i="54"/>
  <c r="AG51" i="54"/>
  <c r="AN51" i="54" s="1"/>
  <c r="AF51" i="54"/>
  <c r="AE51" i="54"/>
  <c r="AN50" i="54"/>
  <c r="AM50" i="54"/>
  <c r="AL50" i="54"/>
  <c r="AK50" i="54"/>
  <c r="AJ50" i="54"/>
  <c r="AI50" i="54"/>
  <c r="AH50" i="54"/>
  <c r="AG50" i="54"/>
  <c r="AF50" i="54"/>
  <c r="AE50" i="54"/>
  <c r="AN49" i="54"/>
  <c r="AM49" i="54"/>
  <c r="AL49" i="54"/>
  <c r="AK49" i="54"/>
  <c r="AJ49" i="54"/>
  <c r="AI49" i="54"/>
  <c r="AH49" i="54"/>
  <c r="AG49" i="54"/>
  <c r="AF49" i="54"/>
  <c r="AE49" i="54"/>
  <c r="AM48" i="54"/>
  <c r="AL48" i="54"/>
  <c r="AK48" i="54"/>
  <c r="AJ48" i="54"/>
  <c r="AI48" i="54"/>
  <c r="AH48" i="54"/>
  <c r="AG48" i="54"/>
  <c r="AF48" i="54"/>
  <c r="AE48" i="54"/>
  <c r="AM47" i="54"/>
  <c r="AL47" i="54"/>
  <c r="AK47" i="54"/>
  <c r="AJ47" i="54"/>
  <c r="AI47" i="54"/>
  <c r="AH47" i="54"/>
  <c r="AG47" i="54"/>
  <c r="AN47" i="54" s="1"/>
  <c r="AF47" i="54"/>
  <c r="AE47" i="54"/>
  <c r="AM46" i="54"/>
  <c r="AL46" i="54"/>
  <c r="AK46" i="54"/>
  <c r="AJ46" i="54"/>
  <c r="AI46" i="54"/>
  <c r="AH46" i="54"/>
  <c r="AG46" i="54"/>
  <c r="AF46" i="54"/>
  <c r="AE46" i="54"/>
  <c r="AM45" i="54"/>
  <c r="AL45" i="54"/>
  <c r="AK45" i="54"/>
  <c r="AJ45" i="54"/>
  <c r="AI45" i="54"/>
  <c r="AH45" i="54"/>
  <c r="AG45" i="54"/>
  <c r="AN45" i="54" s="1"/>
  <c r="AF45" i="54"/>
  <c r="AE45" i="54"/>
  <c r="AN44" i="54"/>
  <c r="AM44" i="54"/>
  <c r="AL44" i="54"/>
  <c r="AK44" i="54"/>
  <c r="AJ44" i="54"/>
  <c r="AI44" i="54"/>
  <c r="AH44" i="54"/>
  <c r="AG44" i="54"/>
  <c r="AF44" i="54"/>
  <c r="AE44" i="54"/>
  <c r="AN43" i="54"/>
  <c r="AM43" i="54"/>
  <c r="AL43" i="54"/>
  <c r="AK43" i="54"/>
  <c r="AJ43" i="54"/>
  <c r="AI43" i="54"/>
  <c r="AH43" i="54"/>
  <c r="AG43" i="54"/>
  <c r="AF43" i="54"/>
  <c r="AE43" i="54"/>
  <c r="AN42" i="54"/>
  <c r="AM42" i="54"/>
  <c r="AL42" i="54"/>
  <c r="AK42" i="54"/>
  <c r="AJ42" i="54"/>
  <c r="AI42" i="54"/>
  <c r="AH42" i="54"/>
  <c r="AG42" i="54"/>
  <c r="AF42" i="54"/>
  <c r="AE42" i="54"/>
  <c r="AM41" i="54"/>
  <c r="AL41" i="54"/>
  <c r="AK41" i="54"/>
  <c r="AJ41" i="54"/>
  <c r="AI41" i="54"/>
  <c r="AH41" i="54"/>
  <c r="AG41" i="54"/>
  <c r="AN41" i="54" s="1"/>
  <c r="AF41" i="54"/>
  <c r="AE41" i="54"/>
  <c r="AM40" i="54"/>
  <c r="AL40" i="54"/>
  <c r="AK40" i="54"/>
  <c r="AJ40" i="54"/>
  <c r="AI40" i="54"/>
  <c r="AH40" i="54"/>
  <c r="AG40" i="54"/>
  <c r="AF40" i="54"/>
  <c r="AE40" i="54"/>
  <c r="AM39" i="54"/>
  <c r="AL39" i="54"/>
  <c r="AK39" i="54"/>
  <c r="AJ39" i="54"/>
  <c r="AI39" i="54"/>
  <c r="AH39" i="54"/>
  <c r="AG39" i="54"/>
  <c r="AN39" i="54" s="1"/>
  <c r="AF39" i="54"/>
  <c r="AE39" i="54"/>
  <c r="AN38" i="54"/>
  <c r="AM38" i="54"/>
  <c r="AL38" i="54"/>
  <c r="AK38" i="54"/>
  <c r="AJ38" i="54"/>
  <c r="AI38" i="54"/>
  <c r="AH38" i="54"/>
  <c r="AG38" i="54"/>
  <c r="AF38" i="54"/>
  <c r="AE38" i="54"/>
  <c r="AN37" i="54"/>
  <c r="AM37" i="54"/>
  <c r="AL37" i="54"/>
  <c r="AK37" i="54"/>
  <c r="AJ37" i="54"/>
  <c r="AI37" i="54"/>
  <c r="AH37" i="54"/>
  <c r="AG37" i="54"/>
  <c r="AF37" i="54"/>
  <c r="AE37" i="54"/>
  <c r="AN36" i="54"/>
  <c r="AM36" i="54"/>
  <c r="AL36" i="54"/>
  <c r="AK36" i="54"/>
  <c r="AJ36" i="54"/>
  <c r="AI36" i="54"/>
  <c r="AH36" i="54"/>
  <c r="AG36" i="54"/>
  <c r="AF36" i="54"/>
  <c r="AE36" i="54"/>
  <c r="AM35" i="54"/>
  <c r="AL35" i="54"/>
  <c r="AK35" i="54"/>
  <c r="AJ35" i="54"/>
  <c r="AI35" i="54"/>
  <c r="AH35" i="54"/>
  <c r="AG35" i="54"/>
  <c r="AN35" i="54" s="1"/>
  <c r="AF35" i="54"/>
  <c r="AE35" i="54"/>
  <c r="AM34" i="54"/>
  <c r="AL34" i="54"/>
  <c r="AK34" i="54"/>
  <c r="AJ34" i="54"/>
  <c r="AI34" i="54"/>
  <c r="AH34" i="54"/>
  <c r="AG34" i="54"/>
  <c r="AF34" i="54"/>
  <c r="AE34" i="54"/>
  <c r="AM33" i="54"/>
  <c r="AL33" i="54"/>
  <c r="AK33" i="54"/>
  <c r="AJ33" i="54"/>
  <c r="AI33" i="54"/>
  <c r="AH33" i="54"/>
  <c r="AG33" i="54"/>
  <c r="AN33" i="54" s="1"/>
  <c r="AF33" i="54"/>
  <c r="AE33" i="54"/>
  <c r="AN32" i="54"/>
  <c r="AM32" i="54"/>
  <c r="AL32" i="54"/>
  <c r="AK32" i="54"/>
  <c r="AJ32" i="54"/>
  <c r="AI32" i="54"/>
  <c r="AH32" i="54"/>
  <c r="AG32" i="54"/>
  <c r="AF32" i="54"/>
  <c r="AE32" i="54"/>
  <c r="AN31" i="54"/>
  <c r="AM31" i="54"/>
  <c r="AL31" i="54"/>
  <c r="AK31" i="54"/>
  <c r="AJ31" i="54"/>
  <c r="AI31" i="54"/>
  <c r="AH31" i="54"/>
  <c r="AG31" i="54"/>
  <c r="AF31" i="54"/>
  <c r="AE31" i="54"/>
  <c r="AN30" i="54"/>
  <c r="AM30" i="54"/>
  <c r="AL30" i="54"/>
  <c r="AK30" i="54"/>
  <c r="AJ30" i="54"/>
  <c r="AI30" i="54"/>
  <c r="AH30" i="54"/>
  <c r="AG30" i="54"/>
  <c r="AF30" i="54"/>
  <c r="AE30" i="54"/>
  <c r="AM29" i="54"/>
  <c r="AL29" i="54"/>
  <c r="AK29" i="54"/>
  <c r="AJ29" i="54"/>
  <c r="AI29" i="54"/>
  <c r="AH29" i="54"/>
  <c r="AG29" i="54"/>
  <c r="AN29" i="54" s="1"/>
  <c r="AF29" i="54"/>
  <c r="AE29" i="54"/>
  <c r="AM28" i="54"/>
  <c r="AL28" i="54"/>
  <c r="AK28" i="54"/>
  <c r="AJ28" i="54"/>
  <c r="AI28" i="54"/>
  <c r="AH28" i="54"/>
  <c r="AG28" i="54"/>
  <c r="AF28" i="54"/>
  <c r="AE28" i="54"/>
  <c r="AM27" i="54"/>
  <c r="AL27" i="54"/>
  <c r="AK27" i="54"/>
  <c r="AJ27" i="54"/>
  <c r="AI27" i="54"/>
  <c r="AH27" i="54"/>
  <c r="AG27" i="54"/>
  <c r="AN27" i="54" s="1"/>
  <c r="AF27" i="54"/>
  <c r="AE27" i="54"/>
  <c r="AN26" i="54"/>
  <c r="AM26" i="54"/>
  <c r="AL26" i="54"/>
  <c r="AK26" i="54"/>
  <c r="AJ26" i="54"/>
  <c r="AI26" i="54"/>
  <c r="AH26" i="54"/>
  <c r="AG26" i="54"/>
  <c r="AF26" i="54"/>
  <c r="AE26" i="54"/>
  <c r="AN25" i="54"/>
  <c r="AM25" i="54"/>
  <c r="AL25" i="54"/>
  <c r="AK25" i="54"/>
  <c r="AJ25" i="54"/>
  <c r="AI25" i="54"/>
  <c r="AH25" i="54"/>
  <c r="AG25" i="54"/>
  <c r="AF25" i="54"/>
  <c r="AE25" i="54"/>
  <c r="AN24" i="54"/>
  <c r="AM24" i="54"/>
  <c r="AL24" i="54"/>
  <c r="AK24" i="54"/>
  <c r="AJ24" i="54"/>
  <c r="AI24" i="54"/>
  <c r="AH24" i="54"/>
  <c r="AG24" i="54"/>
  <c r="AF24" i="54"/>
  <c r="AE24" i="54"/>
  <c r="AM23" i="54"/>
  <c r="AL23" i="54"/>
  <c r="AK23" i="54"/>
  <c r="AJ23" i="54"/>
  <c r="AI23" i="54"/>
  <c r="AH23" i="54"/>
  <c r="AG23" i="54"/>
  <c r="AN23" i="54" s="1"/>
  <c r="AF23" i="54"/>
  <c r="AE23" i="54"/>
  <c r="AM22" i="54"/>
  <c r="AL22" i="54"/>
  <c r="AK22" i="54"/>
  <c r="AJ22" i="54"/>
  <c r="AI22" i="54"/>
  <c r="AH22" i="54"/>
  <c r="AG22" i="54"/>
  <c r="AF22" i="54"/>
  <c r="AE22" i="54"/>
  <c r="AM21" i="54"/>
  <c r="AL21" i="54"/>
  <c r="AK21" i="54"/>
  <c r="AJ21" i="54"/>
  <c r="AI21" i="54"/>
  <c r="AH21" i="54"/>
  <c r="AG21" i="54"/>
  <c r="AN21" i="54" s="1"/>
  <c r="AF21" i="54"/>
  <c r="AE21" i="54"/>
  <c r="AN20" i="54"/>
  <c r="AM20" i="54"/>
  <c r="AL20" i="54"/>
  <c r="AK20" i="54"/>
  <c r="AJ20" i="54"/>
  <c r="AI20" i="54"/>
  <c r="AH20" i="54"/>
  <c r="AG20" i="54"/>
  <c r="AF20" i="54"/>
  <c r="AE20" i="54"/>
  <c r="AG19" i="54"/>
  <c r="AF19" i="54"/>
  <c r="B7" i="54"/>
  <c r="X2" i="54" a="1"/>
  <c r="AL18" i="54" s="1"/>
  <c r="AM55" i="53"/>
  <c r="AL55" i="53"/>
  <c r="AK55" i="53"/>
  <c r="AJ55" i="53"/>
  <c r="AI55" i="53"/>
  <c r="AH55" i="53"/>
  <c r="AG55" i="53"/>
  <c r="AF55" i="53"/>
  <c r="AE55" i="53"/>
  <c r="AM54" i="53"/>
  <c r="AL54" i="53"/>
  <c r="AK54" i="53"/>
  <c r="AJ54" i="53"/>
  <c r="AI54" i="53"/>
  <c r="AH54" i="53"/>
  <c r="AG54" i="53"/>
  <c r="AN55" i="53" s="1"/>
  <c r="AF54" i="53"/>
  <c r="AE54" i="53"/>
  <c r="AN53" i="53"/>
  <c r="AM53" i="53"/>
  <c r="AL53" i="53"/>
  <c r="AK53" i="53"/>
  <c r="AJ53" i="53"/>
  <c r="AI53" i="53"/>
  <c r="AH53" i="53"/>
  <c r="AG53" i="53"/>
  <c r="AF53" i="53"/>
  <c r="AE53" i="53"/>
  <c r="AM52" i="53"/>
  <c r="AL52" i="53"/>
  <c r="AK52" i="53"/>
  <c r="AJ52" i="53"/>
  <c r="AI52" i="53"/>
  <c r="AH52" i="53"/>
  <c r="AG52" i="53"/>
  <c r="AN52" i="53" s="1"/>
  <c r="AF52" i="53"/>
  <c r="AE52" i="53"/>
  <c r="AM51" i="53"/>
  <c r="AL51" i="53"/>
  <c r="AK51" i="53"/>
  <c r="AJ51" i="53"/>
  <c r="AI51" i="53"/>
  <c r="AH51" i="53"/>
  <c r="AG51" i="53"/>
  <c r="AN51" i="53" s="1"/>
  <c r="AF51" i="53"/>
  <c r="AE51" i="53"/>
  <c r="AM50" i="53"/>
  <c r="AL50" i="53"/>
  <c r="AK50" i="53"/>
  <c r="AJ50" i="53"/>
  <c r="AI50" i="53"/>
  <c r="AH50" i="53"/>
  <c r="AG50" i="53"/>
  <c r="AN50" i="53" s="1"/>
  <c r="AF50" i="53"/>
  <c r="AE50" i="53"/>
  <c r="AM49" i="53"/>
  <c r="AL49" i="53"/>
  <c r="AK49" i="53"/>
  <c r="AJ49" i="53"/>
  <c r="AI49" i="53"/>
  <c r="AH49" i="53"/>
  <c r="AG49" i="53"/>
  <c r="AF49" i="53"/>
  <c r="AE49" i="53"/>
  <c r="AM48" i="53"/>
  <c r="AL48" i="53"/>
  <c r="AK48" i="53"/>
  <c r="AJ48" i="53"/>
  <c r="AI48" i="53"/>
  <c r="AH48" i="53"/>
  <c r="AG48" i="53"/>
  <c r="AN49" i="53" s="1"/>
  <c r="AF48" i="53"/>
  <c r="AE48" i="53"/>
  <c r="AN47" i="53"/>
  <c r="AM47" i="53"/>
  <c r="AL47" i="53"/>
  <c r="AK47" i="53"/>
  <c r="AJ47" i="53"/>
  <c r="AI47" i="53"/>
  <c r="AH47" i="53"/>
  <c r="AG47" i="53"/>
  <c r="AF47" i="53"/>
  <c r="AE47" i="53"/>
  <c r="AM46" i="53"/>
  <c r="AL46" i="53"/>
  <c r="AK46" i="53"/>
  <c r="AJ46" i="53"/>
  <c r="AI46" i="53"/>
  <c r="AH46" i="53"/>
  <c r="AG46" i="53"/>
  <c r="AF46" i="53"/>
  <c r="AE46" i="53"/>
  <c r="AM45" i="53"/>
  <c r="AL45" i="53"/>
  <c r="AK45" i="53"/>
  <c r="AJ45" i="53"/>
  <c r="AI45" i="53"/>
  <c r="AH45" i="53"/>
  <c r="AG45" i="53"/>
  <c r="AN45" i="53" s="1"/>
  <c r="AF45" i="53"/>
  <c r="AE45" i="53"/>
  <c r="AM44" i="53"/>
  <c r="AL44" i="53"/>
  <c r="AK44" i="53"/>
  <c r="AJ44" i="53"/>
  <c r="AI44" i="53"/>
  <c r="AH44" i="53"/>
  <c r="AG44" i="53"/>
  <c r="AN44" i="53" s="1"/>
  <c r="AF44" i="53"/>
  <c r="AE44" i="53"/>
  <c r="AM43" i="53"/>
  <c r="AL43" i="53"/>
  <c r="AK43" i="53"/>
  <c r="AJ43" i="53"/>
  <c r="AI43" i="53"/>
  <c r="AH43" i="53"/>
  <c r="AG43" i="53"/>
  <c r="AF43" i="53"/>
  <c r="AE43" i="53"/>
  <c r="AM42" i="53"/>
  <c r="AL42" i="53"/>
  <c r="AK42" i="53"/>
  <c r="AJ42" i="53"/>
  <c r="AI42" i="53"/>
  <c r="AH42" i="53"/>
  <c r="AG42" i="53"/>
  <c r="AN43" i="53" s="1"/>
  <c r="AF42" i="53"/>
  <c r="AE42" i="53"/>
  <c r="AN41" i="53"/>
  <c r="AM41" i="53"/>
  <c r="AL41" i="53"/>
  <c r="AK41" i="53"/>
  <c r="AJ41" i="53"/>
  <c r="AI41" i="53"/>
  <c r="AH41" i="53"/>
  <c r="AG41" i="53"/>
  <c r="AF41" i="53"/>
  <c r="AE41" i="53"/>
  <c r="AM40" i="53"/>
  <c r="AL40" i="53"/>
  <c r="AK40" i="53"/>
  <c r="AJ40" i="53"/>
  <c r="AI40" i="53"/>
  <c r="AH40" i="53"/>
  <c r="AG40" i="53"/>
  <c r="AF40" i="53"/>
  <c r="AE40" i="53"/>
  <c r="AM39" i="53"/>
  <c r="AL39" i="53"/>
  <c r="AK39" i="53"/>
  <c r="AJ39" i="53"/>
  <c r="AI39" i="53"/>
  <c r="AH39" i="53"/>
  <c r="AG39" i="53"/>
  <c r="AN39" i="53" s="1"/>
  <c r="AF39" i="53"/>
  <c r="AE39" i="53"/>
  <c r="AM38" i="53"/>
  <c r="AL38" i="53"/>
  <c r="AK38" i="53"/>
  <c r="AJ38" i="53"/>
  <c r="AI38" i="53"/>
  <c r="AH38" i="53"/>
  <c r="AG38" i="53"/>
  <c r="AN38" i="53" s="1"/>
  <c r="AF38" i="53"/>
  <c r="AE38" i="53"/>
  <c r="AM37" i="53"/>
  <c r="AL37" i="53"/>
  <c r="AK37" i="53"/>
  <c r="AJ37" i="53"/>
  <c r="AI37" i="53"/>
  <c r="AH37" i="53"/>
  <c r="AG37" i="53"/>
  <c r="AF37" i="53"/>
  <c r="AE37" i="53"/>
  <c r="AM36" i="53"/>
  <c r="AL36" i="53"/>
  <c r="AK36" i="53"/>
  <c r="AJ36" i="53"/>
  <c r="AI36" i="53"/>
  <c r="AH36" i="53"/>
  <c r="AG36" i="53"/>
  <c r="AN37" i="53" s="1"/>
  <c r="AF36" i="53"/>
  <c r="AE36" i="53"/>
  <c r="AN35" i="53"/>
  <c r="AM35" i="53"/>
  <c r="AL35" i="53"/>
  <c r="AK35" i="53"/>
  <c r="AJ35" i="53"/>
  <c r="AI35" i="53"/>
  <c r="AH35" i="53"/>
  <c r="AG35" i="53"/>
  <c r="AF35" i="53"/>
  <c r="AE35" i="53"/>
  <c r="AM34" i="53"/>
  <c r="AL34" i="53"/>
  <c r="AK34" i="53"/>
  <c r="AJ34" i="53"/>
  <c r="AI34" i="53"/>
  <c r="AH34" i="53"/>
  <c r="AG34" i="53"/>
  <c r="AF34" i="53"/>
  <c r="AE34" i="53"/>
  <c r="AM33" i="53"/>
  <c r="AL33" i="53"/>
  <c r="AK33" i="53"/>
  <c r="AJ33" i="53"/>
  <c r="AI33" i="53"/>
  <c r="AH33" i="53"/>
  <c r="AG33" i="53"/>
  <c r="AN33" i="53" s="1"/>
  <c r="AF33" i="53"/>
  <c r="AE33" i="53"/>
  <c r="AM32" i="53"/>
  <c r="AL32" i="53"/>
  <c r="AK32" i="53"/>
  <c r="AJ32" i="53"/>
  <c r="AI32" i="53"/>
  <c r="AH32" i="53"/>
  <c r="AG32" i="53"/>
  <c r="AN32" i="53" s="1"/>
  <c r="AF32" i="53"/>
  <c r="AE32" i="53"/>
  <c r="AG31" i="53"/>
  <c r="AF31" i="53"/>
  <c r="B7" i="53"/>
  <c r="X2" i="53" a="1"/>
  <c r="AL18" i="53" s="1"/>
  <c r="AM55" i="52"/>
  <c r="AL55" i="52"/>
  <c r="AK55" i="52"/>
  <c r="AJ55" i="52"/>
  <c r="AI55" i="52"/>
  <c r="AH55" i="52"/>
  <c r="AG55" i="52"/>
  <c r="AN55" i="52" s="1"/>
  <c r="AF55" i="52"/>
  <c r="AE55" i="52"/>
  <c r="AM54" i="52"/>
  <c r="AL54" i="52"/>
  <c r="AK54" i="52"/>
  <c r="AJ54" i="52"/>
  <c r="AI54" i="52"/>
  <c r="AH54" i="52"/>
  <c r="AG54" i="52"/>
  <c r="AN54" i="52" s="1"/>
  <c r="AF54" i="52"/>
  <c r="AE54" i="52"/>
  <c r="AN53" i="52"/>
  <c r="AM53" i="52"/>
  <c r="AL53" i="52"/>
  <c r="AK53" i="52"/>
  <c r="AJ53" i="52"/>
  <c r="AI53" i="52"/>
  <c r="AH53" i="52"/>
  <c r="AG53" i="52"/>
  <c r="AF53" i="52"/>
  <c r="AE53" i="52"/>
  <c r="AM52" i="52"/>
  <c r="AL52" i="52"/>
  <c r="AK52" i="52"/>
  <c r="AJ52" i="52"/>
  <c r="AI52" i="52"/>
  <c r="AH52" i="52"/>
  <c r="AG52" i="52"/>
  <c r="AF52" i="52"/>
  <c r="AE52" i="52"/>
  <c r="AM51" i="52"/>
  <c r="AL51" i="52"/>
  <c r="AK51" i="52"/>
  <c r="AJ51" i="52"/>
  <c r="AI51" i="52"/>
  <c r="AH51" i="52"/>
  <c r="AG51" i="52"/>
  <c r="AN51" i="52" s="1"/>
  <c r="AF51" i="52"/>
  <c r="AE51" i="52"/>
  <c r="AN50" i="52"/>
  <c r="AM50" i="52"/>
  <c r="AL50" i="52"/>
  <c r="AK50" i="52"/>
  <c r="AJ50" i="52"/>
  <c r="AI50" i="52"/>
  <c r="AH50" i="52"/>
  <c r="AG50" i="52"/>
  <c r="AF50" i="52"/>
  <c r="AE50" i="52"/>
  <c r="AN49" i="52"/>
  <c r="AM49" i="52"/>
  <c r="AL49" i="52"/>
  <c r="AK49" i="52"/>
  <c r="AJ49" i="52"/>
  <c r="AI49" i="52"/>
  <c r="AH49" i="52"/>
  <c r="AG49" i="52"/>
  <c r="AF49" i="52"/>
  <c r="AE49" i="52"/>
  <c r="AN48" i="52"/>
  <c r="AM48" i="52"/>
  <c r="AL48" i="52"/>
  <c r="AK48" i="52"/>
  <c r="AJ48" i="52"/>
  <c r="AI48" i="52"/>
  <c r="AH48" i="52"/>
  <c r="AG48" i="52"/>
  <c r="AF48" i="52"/>
  <c r="AE48" i="52"/>
  <c r="AN47" i="52"/>
  <c r="AM47" i="52"/>
  <c r="AL47" i="52"/>
  <c r="AK47" i="52"/>
  <c r="AJ47" i="52"/>
  <c r="AI47" i="52"/>
  <c r="AH47" i="52"/>
  <c r="AG47" i="52"/>
  <c r="AF47" i="52"/>
  <c r="AE47" i="52"/>
  <c r="AM46" i="52"/>
  <c r="AL46" i="52"/>
  <c r="AK46" i="52"/>
  <c r="AJ46" i="52"/>
  <c r="AI46" i="52"/>
  <c r="AH46" i="52"/>
  <c r="AG46" i="52"/>
  <c r="AF46" i="52"/>
  <c r="AE46" i="52"/>
  <c r="AM45" i="52"/>
  <c r="AL45" i="52"/>
  <c r="AK45" i="52"/>
  <c r="AJ45" i="52"/>
  <c r="AI45" i="52"/>
  <c r="AH45" i="52"/>
  <c r="AG45" i="52"/>
  <c r="AN45" i="52" s="1"/>
  <c r="AF45" i="52"/>
  <c r="AE45" i="52"/>
  <c r="AN44" i="52"/>
  <c r="AM44" i="52"/>
  <c r="AL44" i="52"/>
  <c r="AK44" i="52"/>
  <c r="AJ44" i="52"/>
  <c r="AI44" i="52"/>
  <c r="AH44" i="52"/>
  <c r="AG44" i="52"/>
  <c r="AF44" i="52"/>
  <c r="AE44" i="52"/>
  <c r="AN43" i="52"/>
  <c r="AM43" i="52"/>
  <c r="AL43" i="52"/>
  <c r="AK43" i="52"/>
  <c r="AJ43" i="52"/>
  <c r="AI43" i="52"/>
  <c r="AH43" i="52"/>
  <c r="AG43" i="52"/>
  <c r="AF43" i="52"/>
  <c r="AE43" i="52"/>
  <c r="AN42" i="52"/>
  <c r="AM42" i="52"/>
  <c r="AL42" i="52"/>
  <c r="AK42" i="52"/>
  <c r="AJ42" i="52"/>
  <c r="AI42" i="52"/>
  <c r="AH42" i="52"/>
  <c r="AG42" i="52"/>
  <c r="AF42" i="52"/>
  <c r="AE42" i="52"/>
  <c r="AN41" i="52"/>
  <c r="AM41" i="52"/>
  <c r="AL41" i="52"/>
  <c r="AK41" i="52"/>
  <c r="AJ41" i="52"/>
  <c r="AI41" i="52"/>
  <c r="AH41" i="52"/>
  <c r="AG41" i="52"/>
  <c r="AF41" i="52"/>
  <c r="AE41" i="52"/>
  <c r="AM40" i="52"/>
  <c r="AL40" i="52"/>
  <c r="AK40" i="52"/>
  <c r="AJ40" i="52"/>
  <c r="AI40" i="52"/>
  <c r="AH40" i="52"/>
  <c r="AG40" i="52"/>
  <c r="AF40" i="52"/>
  <c r="AE40" i="52"/>
  <c r="AM39" i="52"/>
  <c r="AL39" i="52"/>
  <c r="AK39" i="52"/>
  <c r="AJ39" i="52"/>
  <c r="AI39" i="52"/>
  <c r="AH39" i="52"/>
  <c r="AG39" i="52"/>
  <c r="AN39" i="52" s="1"/>
  <c r="AF39" i="52"/>
  <c r="AE39" i="52"/>
  <c r="AN38" i="52"/>
  <c r="AM38" i="52"/>
  <c r="AL38" i="52"/>
  <c r="AK38" i="52"/>
  <c r="AJ38" i="52"/>
  <c r="AI38" i="52"/>
  <c r="AH38" i="52"/>
  <c r="AG38" i="52"/>
  <c r="AF38" i="52"/>
  <c r="AE38" i="52"/>
  <c r="AN37" i="52"/>
  <c r="AM37" i="52"/>
  <c r="AL37" i="52"/>
  <c r="AK37" i="52"/>
  <c r="AJ37" i="52"/>
  <c r="AI37" i="52"/>
  <c r="AH37" i="52"/>
  <c r="AG37" i="52"/>
  <c r="AF37" i="52"/>
  <c r="AE37" i="52"/>
  <c r="AN36" i="52"/>
  <c r="AM36" i="52"/>
  <c r="AL36" i="52"/>
  <c r="AK36" i="52"/>
  <c r="AJ36" i="52"/>
  <c r="AI36" i="52"/>
  <c r="AH36" i="52"/>
  <c r="AG36" i="52"/>
  <c r="AF36" i="52"/>
  <c r="AE36" i="52"/>
  <c r="AN35" i="52"/>
  <c r="AM35" i="52"/>
  <c r="AL35" i="52"/>
  <c r="AK35" i="52"/>
  <c r="AJ35" i="52"/>
  <c r="AI35" i="52"/>
  <c r="AH35" i="52"/>
  <c r="AG35" i="52"/>
  <c r="AF35" i="52"/>
  <c r="AE35" i="52"/>
  <c r="AM34" i="52"/>
  <c r="AL34" i="52"/>
  <c r="AK34" i="52"/>
  <c r="AJ34" i="52"/>
  <c r="AI34" i="52"/>
  <c r="AH34" i="52"/>
  <c r="AG34" i="52"/>
  <c r="AF34" i="52"/>
  <c r="AE34" i="52"/>
  <c r="AM33" i="52"/>
  <c r="AL33" i="52"/>
  <c r="AK33" i="52"/>
  <c r="AJ33" i="52"/>
  <c r="AI33" i="52"/>
  <c r="AH33" i="52"/>
  <c r="AG33" i="52"/>
  <c r="AN33" i="52" s="1"/>
  <c r="AF33" i="52"/>
  <c r="AE33" i="52"/>
  <c r="AN32" i="52"/>
  <c r="AM32" i="52"/>
  <c r="AL32" i="52"/>
  <c r="AK32" i="52"/>
  <c r="AJ32" i="52"/>
  <c r="AI32" i="52"/>
  <c r="AH32" i="52"/>
  <c r="AG32" i="52"/>
  <c r="AF32" i="52"/>
  <c r="AE32" i="52"/>
  <c r="AN31" i="52"/>
  <c r="AM31" i="52"/>
  <c r="AL31" i="52"/>
  <c r="AK31" i="52"/>
  <c r="AJ31" i="52"/>
  <c r="AI31" i="52"/>
  <c r="AH31" i="52"/>
  <c r="AG31" i="52"/>
  <c r="AF31" i="52"/>
  <c r="AE31" i="52"/>
  <c r="AN30" i="52"/>
  <c r="AM30" i="52"/>
  <c r="AL30" i="52"/>
  <c r="AK30" i="52"/>
  <c r="AJ30" i="52"/>
  <c r="AI30" i="52"/>
  <c r="AH30" i="52"/>
  <c r="AG30" i="52"/>
  <c r="AF30" i="52"/>
  <c r="AE30" i="52"/>
  <c r="AN29" i="52"/>
  <c r="AM29" i="52"/>
  <c r="AL29" i="52"/>
  <c r="AK29" i="52"/>
  <c r="AJ29" i="52"/>
  <c r="AI29" i="52"/>
  <c r="AH29" i="52"/>
  <c r="AG29" i="52"/>
  <c r="AF29" i="52"/>
  <c r="AE29" i="52"/>
  <c r="AM28" i="52"/>
  <c r="AL28" i="52"/>
  <c r="AK28" i="52"/>
  <c r="AJ28" i="52"/>
  <c r="AI28" i="52"/>
  <c r="AH28" i="52"/>
  <c r="AG28" i="52"/>
  <c r="AF28" i="52"/>
  <c r="AE28" i="52"/>
  <c r="AM27" i="52"/>
  <c r="AL27" i="52"/>
  <c r="AK27" i="52"/>
  <c r="AJ27" i="52"/>
  <c r="AI27" i="52"/>
  <c r="AH27" i="52"/>
  <c r="AG27" i="52"/>
  <c r="AN27" i="52" s="1"/>
  <c r="AF27" i="52"/>
  <c r="AE27" i="52"/>
  <c r="AN26" i="52"/>
  <c r="AM26" i="52"/>
  <c r="AL26" i="52"/>
  <c r="AK26" i="52"/>
  <c r="AJ26" i="52"/>
  <c r="AI26" i="52"/>
  <c r="AH26" i="52"/>
  <c r="AG26" i="52"/>
  <c r="AF26" i="52"/>
  <c r="AE26" i="52"/>
  <c r="AN25" i="52"/>
  <c r="AM25" i="52"/>
  <c r="AL25" i="52"/>
  <c r="AK25" i="52"/>
  <c r="AJ25" i="52"/>
  <c r="AI25" i="52"/>
  <c r="AH25" i="52"/>
  <c r="AG25" i="52"/>
  <c r="AF25" i="52"/>
  <c r="AE25" i="52"/>
  <c r="AN24" i="52"/>
  <c r="AM24" i="52"/>
  <c r="AL24" i="52"/>
  <c r="AK24" i="52"/>
  <c r="AJ24" i="52"/>
  <c r="AI24" i="52"/>
  <c r="AH24" i="52"/>
  <c r="AG24" i="52"/>
  <c r="AF24" i="52"/>
  <c r="AE24" i="52"/>
  <c r="AN23" i="52"/>
  <c r="AM23" i="52"/>
  <c r="AL23" i="52"/>
  <c r="AK23" i="52"/>
  <c r="AJ23" i="52"/>
  <c r="AI23" i="52"/>
  <c r="AH23" i="52"/>
  <c r="AG23" i="52"/>
  <c r="AF23" i="52"/>
  <c r="AE23" i="52"/>
  <c r="AM22" i="52"/>
  <c r="AL22" i="52"/>
  <c r="AK22" i="52"/>
  <c r="AJ22" i="52"/>
  <c r="AI22" i="52"/>
  <c r="AH22" i="52"/>
  <c r="AG22" i="52"/>
  <c r="AF22" i="52"/>
  <c r="AE22" i="52"/>
  <c r="AM21" i="52"/>
  <c r="AL21" i="52"/>
  <c r="AK21" i="52"/>
  <c r="AJ21" i="52"/>
  <c r="AI21" i="52"/>
  <c r="AH21" i="52"/>
  <c r="AG21" i="52"/>
  <c r="AN21" i="52" s="1"/>
  <c r="AF21" i="52"/>
  <c r="AE21" i="52"/>
  <c r="AN20" i="52"/>
  <c r="AM20" i="52"/>
  <c r="AL20" i="52"/>
  <c r="AK20" i="52"/>
  <c r="AJ20" i="52"/>
  <c r="AI20" i="52"/>
  <c r="AH20" i="52"/>
  <c r="AG20" i="52"/>
  <c r="AF20" i="52"/>
  <c r="AE20" i="52"/>
  <c r="AG19" i="52"/>
  <c r="AF19" i="52"/>
  <c r="B7" i="52"/>
  <c r="X2" i="52" a="1"/>
  <c r="AL18" i="52" s="1"/>
  <c r="AN55" i="51"/>
  <c r="AM55" i="51"/>
  <c r="AL55" i="51"/>
  <c r="AK55" i="51"/>
  <c r="AJ55" i="51"/>
  <c r="AI55" i="51"/>
  <c r="AH55" i="51"/>
  <c r="AG55" i="51"/>
  <c r="AF55" i="51"/>
  <c r="AE55" i="51"/>
  <c r="AM54" i="51"/>
  <c r="AL54" i="51"/>
  <c r="AK54" i="51"/>
  <c r="AJ54" i="51"/>
  <c r="AI54" i="51"/>
  <c r="AH54" i="51"/>
  <c r="AG54" i="51"/>
  <c r="AN54" i="51" s="1"/>
  <c r="AF54" i="51"/>
  <c r="AE54" i="51"/>
  <c r="AM53" i="51"/>
  <c r="AL53" i="51"/>
  <c r="AK53" i="51"/>
  <c r="AJ53" i="51"/>
  <c r="AI53" i="51"/>
  <c r="AH53" i="51"/>
  <c r="AG53" i="51"/>
  <c r="AF53" i="51"/>
  <c r="AE53" i="51"/>
  <c r="AM52" i="51"/>
  <c r="AL52" i="51"/>
  <c r="AK52" i="51"/>
  <c r="AJ52" i="51"/>
  <c r="AI52" i="51"/>
  <c r="AH52" i="51"/>
  <c r="AG52" i="51"/>
  <c r="AN52" i="51" s="1"/>
  <c r="AF52" i="51"/>
  <c r="AE52" i="51"/>
  <c r="AM51" i="51"/>
  <c r="AL51" i="51"/>
  <c r="AK51" i="51"/>
  <c r="AJ51" i="51"/>
  <c r="AI51" i="51"/>
  <c r="AH51" i="51"/>
  <c r="AG51" i="51"/>
  <c r="AN51" i="51" s="1"/>
  <c r="AF51" i="51"/>
  <c r="AE51" i="51"/>
  <c r="AM50" i="51"/>
  <c r="AL50" i="51"/>
  <c r="AK50" i="51"/>
  <c r="AJ50" i="51"/>
  <c r="AI50" i="51"/>
  <c r="AH50" i="51"/>
  <c r="AG50" i="51"/>
  <c r="AN50" i="51" s="1"/>
  <c r="AF50" i="51"/>
  <c r="AE50" i="51"/>
  <c r="AN49" i="51"/>
  <c r="AM49" i="51"/>
  <c r="AL49" i="51"/>
  <c r="AK49" i="51"/>
  <c r="AJ49" i="51"/>
  <c r="AI49" i="51"/>
  <c r="AH49" i="51"/>
  <c r="AG49" i="51"/>
  <c r="AF49" i="51"/>
  <c r="AE49" i="51"/>
  <c r="AN48" i="51"/>
  <c r="AM48" i="51"/>
  <c r="AL48" i="51"/>
  <c r="AK48" i="51"/>
  <c r="AJ48" i="51"/>
  <c r="AI48" i="51"/>
  <c r="AH48" i="51"/>
  <c r="AG48" i="51"/>
  <c r="AF48" i="51"/>
  <c r="AE48" i="51"/>
  <c r="AM47" i="51"/>
  <c r="AL47" i="51"/>
  <c r="AK47" i="51"/>
  <c r="AJ47" i="51"/>
  <c r="AI47" i="51"/>
  <c r="AH47" i="51"/>
  <c r="AG47" i="51"/>
  <c r="AF47" i="51"/>
  <c r="AE47" i="51"/>
  <c r="AM46" i="51"/>
  <c r="AL46" i="51"/>
  <c r="AK46" i="51"/>
  <c r="AJ46" i="51"/>
  <c r="AI46" i="51"/>
  <c r="AH46" i="51"/>
  <c r="AG46" i="51"/>
  <c r="AN46" i="51" s="1"/>
  <c r="AF46" i="51"/>
  <c r="AE46" i="51"/>
  <c r="AM45" i="51"/>
  <c r="AL45" i="51"/>
  <c r="AK45" i="51"/>
  <c r="AJ45" i="51"/>
  <c r="AI45" i="51"/>
  <c r="AH45" i="51"/>
  <c r="AG45" i="51"/>
  <c r="AN45" i="51" s="1"/>
  <c r="AF45" i="51"/>
  <c r="AE45" i="51"/>
  <c r="AM44" i="51"/>
  <c r="AL44" i="51"/>
  <c r="AK44" i="51"/>
  <c r="AJ44" i="51"/>
  <c r="AI44" i="51"/>
  <c r="AH44" i="51"/>
  <c r="AG44" i="51"/>
  <c r="AN44" i="51" s="1"/>
  <c r="AF44" i="51"/>
  <c r="AE44" i="51"/>
  <c r="AN43" i="51"/>
  <c r="AM43" i="51"/>
  <c r="AL43" i="51"/>
  <c r="AK43" i="51"/>
  <c r="AJ43" i="51"/>
  <c r="AI43" i="51"/>
  <c r="AH43" i="51"/>
  <c r="AG43" i="51"/>
  <c r="AF43" i="51"/>
  <c r="AE43" i="51"/>
  <c r="AN42" i="51"/>
  <c r="AM42" i="51"/>
  <c r="AL42" i="51"/>
  <c r="AK42" i="51"/>
  <c r="AJ42" i="51"/>
  <c r="AI42" i="51"/>
  <c r="AH42" i="51"/>
  <c r="AG42" i="51"/>
  <c r="AF42" i="51"/>
  <c r="AE42" i="51"/>
  <c r="AN41" i="51"/>
  <c r="AM41" i="51"/>
  <c r="AL41" i="51"/>
  <c r="AK41" i="51"/>
  <c r="AJ41" i="51"/>
  <c r="AI41" i="51"/>
  <c r="AH41" i="51"/>
  <c r="AG41" i="51"/>
  <c r="AF41" i="51"/>
  <c r="AE41" i="51"/>
  <c r="AM40" i="51"/>
  <c r="AL40" i="51"/>
  <c r="AK40" i="51"/>
  <c r="AJ40" i="51"/>
  <c r="AI40" i="51"/>
  <c r="AH40" i="51"/>
  <c r="AG40" i="51"/>
  <c r="AF40" i="51"/>
  <c r="AE40" i="51"/>
  <c r="AM39" i="51"/>
  <c r="AL39" i="51"/>
  <c r="AK39" i="51"/>
  <c r="AJ39" i="51"/>
  <c r="AI39" i="51"/>
  <c r="AH39" i="51"/>
  <c r="AG39" i="51"/>
  <c r="AN39" i="51" s="1"/>
  <c r="AF39" i="51"/>
  <c r="AE39" i="51"/>
  <c r="AM38" i="51"/>
  <c r="AL38" i="51"/>
  <c r="AK38" i="51"/>
  <c r="AJ38" i="51"/>
  <c r="AI38" i="51"/>
  <c r="AH38" i="51"/>
  <c r="AG38" i="51"/>
  <c r="AN38" i="51" s="1"/>
  <c r="AF38" i="51"/>
  <c r="AE38" i="51"/>
  <c r="AN37" i="51"/>
  <c r="AM37" i="51"/>
  <c r="AL37" i="51"/>
  <c r="AK37" i="51"/>
  <c r="AJ37" i="51"/>
  <c r="AI37" i="51"/>
  <c r="AH37" i="51"/>
  <c r="AG37" i="51"/>
  <c r="AF37" i="51"/>
  <c r="AE37" i="51"/>
  <c r="AN36" i="51"/>
  <c r="AM36" i="51"/>
  <c r="AL36" i="51"/>
  <c r="AK36" i="51"/>
  <c r="AJ36" i="51"/>
  <c r="AI36" i="51"/>
  <c r="AH36" i="51"/>
  <c r="AG36" i="51"/>
  <c r="AF36" i="51"/>
  <c r="AE36" i="51"/>
  <c r="AN35" i="51"/>
  <c r="AM35" i="51"/>
  <c r="AL35" i="51"/>
  <c r="AK35" i="51"/>
  <c r="AJ35" i="51"/>
  <c r="AI35" i="51"/>
  <c r="AH35" i="51"/>
  <c r="AG35" i="51"/>
  <c r="AF35" i="51"/>
  <c r="AE35" i="51"/>
  <c r="AM34" i="51"/>
  <c r="AL34" i="51"/>
  <c r="AK34" i="51"/>
  <c r="AJ34" i="51"/>
  <c r="AI34" i="51"/>
  <c r="AH34" i="51"/>
  <c r="AG34" i="51"/>
  <c r="AF34" i="51"/>
  <c r="AE34" i="51"/>
  <c r="AM33" i="51"/>
  <c r="AL33" i="51"/>
  <c r="AK33" i="51"/>
  <c r="AJ33" i="51"/>
  <c r="AI33" i="51"/>
  <c r="AH33" i="51"/>
  <c r="AG33" i="51"/>
  <c r="AN33" i="51" s="1"/>
  <c r="AF33" i="51"/>
  <c r="AE33" i="51"/>
  <c r="AM32" i="51"/>
  <c r="AL32" i="51"/>
  <c r="AK32" i="51"/>
  <c r="AJ32" i="51"/>
  <c r="AI32" i="51"/>
  <c r="AH32" i="51"/>
  <c r="AG32" i="51"/>
  <c r="AN32" i="51" s="1"/>
  <c r="AF32" i="51"/>
  <c r="AE32" i="51"/>
  <c r="AN31" i="51"/>
  <c r="AM31" i="51"/>
  <c r="AL31" i="51"/>
  <c r="AK31" i="51"/>
  <c r="AJ31" i="51"/>
  <c r="AI31" i="51"/>
  <c r="AH31" i="51"/>
  <c r="AG31" i="51"/>
  <c r="AF31" i="51"/>
  <c r="AE31" i="51"/>
  <c r="AN30" i="51"/>
  <c r="AM30" i="51"/>
  <c r="AL30" i="51"/>
  <c r="AK30" i="51"/>
  <c r="AJ30" i="51"/>
  <c r="AI30" i="51"/>
  <c r="AH30" i="51"/>
  <c r="AG30" i="51"/>
  <c r="AF30" i="51"/>
  <c r="AE30" i="51"/>
  <c r="AN29" i="51"/>
  <c r="AM29" i="51"/>
  <c r="AL29" i="51"/>
  <c r="AK29" i="51"/>
  <c r="AJ29" i="51"/>
  <c r="AI29" i="51"/>
  <c r="AH29" i="51"/>
  <c r="AG29" i="51"/>
  <c r="AF29" i="51"/>
  <c r="AE29" i="51"/>
  <c r="AM28" i="51"/>
  <c r="AL28" i="51"/>
  <c r="AK28" i="51"/>
  <c r="AJ28" i="51"/>
  <c r="AI28" i="51"/>
  <c r="AH28" i="51"/>
  <c r="AG28" i="51"/>
  <c r="AF28" i="51"/>
  <c r="AE28" i="51"/>
  <c r="AM27" i="51"/>
  <c r="AL27" i="51"/>
  <c r="AK27" i="51"/>
  <c r="AJ27" i="51"/>
  <c r="AI27" i="51"/>
  <c r="AH27" i="51"/>
  <c r="AG27" i="51"/>
  <c r="AN27" i="51" s="1"/>
  <c r="AF27" i="51"/>
  <c r="AE27" i="51"/>
  <c r="AM26" i="51"/>
  <c r="AL26" i="51"/>
  <c r="AK26" i="51"/>
  <c r="AJ26" i="51"/>
  <c r="AI26" i="51"/>
  <c r="AH26" i="51"/>
  <c r="AG26" i="51"/>
  <c r="AN26" i="51" s="1"/>
  <c r="AF26" i="51"/>
  <c r="AE26" i="51"/>
  <c r="AN25" i="51"/>
  <c r="AM25" i="51"/>
  <c r="AL25" i="51"/>
  <c r="AK25" i="51"/>
  <c r="AJ25" i="51"/>
  <c r="AI25" i="51"/>
  <c r="AH25" i="51"/>
  <c r="AG25" i="51"/>
  <c r="AF25" i="51"/>
  <c r="AE25" i="51"/>
  <c r="AN24" i="51"/>
  <c r="AM24" i="51"/>
  <c r="AL24" i="51"/>
  <c r="AK24" i="51"/>
  <c r="AJ24" i="51"/>
  <c r="AI24" i="51"/>
  <c r="AH24" i="51"/>
  <c r="AG24" i="51"/>
  <c r="AF24" i="51"/>
  <c r="AE24" i="51"/>
  <c r="AN23" i="51"/>
  <c r="AM23" i="51"/>
  <c r="AL23" i="51"/>
  <c r="AK23" i="51"/>
  <c r="AJ23" i="51"/>
  <c r="AI23" i="51"/>
  <c r="AH23" i="51"/>
  <c r="AG23" i="51"/>
  <c r="AF23" i="51"/>
  <c r="AE23" i="51"/>
  <c r="AM22" i="51"/>
  <c r="AL22" i="51"/>
  <c r="AK22" i="51"/>
  <c r="AJ22" i="51"/>
  <c r="AI22" i="51"/>
  <c r="AH22" i="51"/>
  <c r="AG22" i="51"/>
  <c r="AF22" i="51"/>
  <c r="AE22" i="51"/>
  <c r="AM21" i="51"/>
  <c r="AL21" i="51"/>
  <c r="AK21" i="51"/>
  <c r="AJ21" i="51"/>
  <c r="AI21" i="51"/>
  <c r="AH21" i="51"/>
  <c r="AG21" i="51"/>
  <c r="AN21" i="51" s="1"/>
  <c r="AF21" i="51"/>
  <c r="AE21" i="51"/>
  <c r="AM20" i="51"/>
  <c r="AL20" i="51"/>
  <c r="AK20" i="51"/>
  <c r="AJ20" i="51"/>
  <c r="AI20" i="51"/>
  <c r="AH20" i="51"/>
  <c r="AG20" i="51"/>
  <c r="AN20" i="51" s="1"/>
  <c r="AF20" i="51"/>
  <c r="AE20" i="51"/>
  <c r="AG19" i="51"/>
  <c r="AF19" i="51"/>
  <c r="B7" i="51"/>
  <c r="X2" i="51" a="1"/>
  <c r="AL18" i="51" s="1"/>
  <c r="AM55" i="50"/>
  <c r="AL55" i="50"/>
  <c r="AK55" i="50"/>
  <c r="AJ55" i="50"/>
  <c r="AI55" i="50"/>
  <c r="AH55" i="50"/>
  <c r="AG55" i="50"/>
  <c r="AN55" i="50" s="1"/>
  <c r="AF55" i="50"/>
  <c r="AE55" i="50"/>
  <c r="AN54" i="50"/>
  <c r="AM54" i="50"/>
  <c r="AL54" i="50"/>
  <c r="AK54" i="50"/>
  <c r="AJ54" i="50"/>
  <c r="AI54" i="50"/>
  <c r="AH54" i="50"/>
  <c r="AG54" i="50"/>
  <c r="AF54" i="50"/>
  <c r="AE54" i="50"/>
  <c r="AN53" i="50"/>
  <c r="AM53" i="50"/>
  <c r="AL53" i="50"/>
  <c r="AK53" i="50"/>
  <c r="AJ53" i="50"/>
  <c r="AI53" i="50"/>
  <c r="AH53" i="50"/>
  <c r="AG53" i="50"/>
  <c r="AF53" i="50"/>
  <c r="AE53" i="50"/>
  <c r="AM52" i="50"/>
  <c r="AL52" i="50"/>
  <c r="AK52" i="50"/>
  <c r="AJ52" i="50"/>
  <c r="AI52" i="50"/>
  <c r="AH52" i="50"/>
  <c r="AG52" i="50"/>
  <c r="AN52" i="50" s="1"/>
  <c r="AF52" i="50"/>
  <c r="AE52" i="50"/>
  <c r="AM51" i="50"/>
  <c r="AL51" i="50"/>
  <c r="AK51" i="50"/>
  <c r="AJ51" i="50"/>
  <c r="AI51" i="50"/>
  <c r="AH51" i="50"/>
  <c r="AG51" i="50"/>
  <c r="AN51" i="50" s="1"/>
  <c r="AF51" i="50"/>
  <c r="AE51" i="50"/>
  <c r="AN50" i="50"/>
  <c r="AM50" i="50"/>
  <c r="AL50" i="50"/>
  <c r="AK50" i="50"/>
  <c r="AJ50" i="50"/>
  <c r="AI50" i="50"/>
  <c r="AH50" i="50"/>
  <c r="AG50" i="50"/>
  <c r="AF50" i="50"/>
  <c r="AE50" i="50"/>
  <c r="AN49" i="50"/>
  <c r="AM49" i="50"/>
  <c r="AL49" i="50"/>
  <c r="AK49" i="50"/>
  <c r="AJ49" i="50"/>
  <c r="AI49" i="50"/>
  <c r="AH49" i="50"/>
  <c r="AG49" i="50"/>
  <c r="AF49" i="50"/>
  <c r="AE49" i="50"/>
  <c r="AN48" i="50"/>
  <c r="AM48" i="50"/>
  <c r="AL48" i="50"/>
  <c r="AK48" i="50"/>
  <c r="AJ48" i="50"/>
  <c r="AI48" i="50"/>
  <c r="AH48" i="50"/>
  <c r="AG48" i="50"/>
  <c r="AF48" i="50"/>
  <c r="AE48" i="50"/>
  <c r="AN47" i="50"/>
  <c r="AM47" i="50"/>
  <c r="AL47" i="50"/>
  <c r="AK47" i="50"/>
  <c r="AJ47" i="50"/>
  <c r="AI47" i="50"/>
  <c r="AH47" i="50"/>
  <c r="AG47" i="50"/>
  <c r="AF47" i="50"/>
  <c r="AE47" i="50"/>
  <c r="AM46" i="50"/>
  <c r="AL46" i="50"/>
  <c r="AK46" i="50"/>
  <c r="AJ46" i="50"/>
  <c r="AI46" i="50"/>
  <c r="AH46" i="50"/>
  <c r="AG46" i="50"/>
  <c r="AN46" i="50" s="1"/>
  <c r="AF46" i="50"/>
  <c r="AE46" i="50"/>
  <c r="AM45" i="50"/>
  <c r="AL45" i="50"/>
  <c r="AK45" i="50"/>
  <c r="AJ45" i="50"/>
  <c r="AI45" i="50"/>
  <c r="AH45" i="50"/>
  <c r="AG45" i="50"/>
  <c r="AN45" i="50" s="1"/>
  <c r="AF45" i="50"/>
  <c r="AE45" i="50"/>
  <c r="AN44" i="50"/>
  <c r="AM44" i="50"/>
  <c r="AL44" i="50"/>
  <c r="AK44" i="50"/>
  <c r="AJ44" i="50"/>
  <c r="AI44" i="50"/>
  <c r="AH44" i="50"/>
  <c r="AG44" i="50"/>
  <c r="AF44" i="50"/>
  <c r="AE44" i="50"/>
  <c r="AN43" i="50"/>
  <c r="AM43" i="50"/>
  <c r="AL43" i="50"/>
  <c r="AK43" i="50"/>
  <c r="AJ43" i="50"/>
  <c r="AI43" i="50"/>
  <c r="AH43" i="50"/>
  <c r="AG43" i="50"/>
  <c r="AF43" i="50"/>
  <c r="AE43" i="50"/>
  <c r="AN42" i="50"/>
  <c r="AM42" i="50"/>
  <c r="AL42" i="50"/>
  <c r="AK42" i="50"/>
  <c r="AJ42" i="50"/>
  <c r="AI42" i="50"/>
  <c r="AH42" i="50"/>
  <c r="AG42" i="50"/>
  <c r="AF42" i="50"/>
  <c r="AE42" i="50"/>
  <c r="AG41" i="50"/>
  <c r="AF41" i="50"/>
  <c r="B7" i="50"/>
  <c r="X2" i="50" a="1"/>
  <c r="AK40" i="50" s="1"/>
  <c r="AM55" i="49"/>
  <c r="AL55" i="49"/>
  <c r="AK55" i="49"/>
  <c r="AJ55" i="49"/>
  <c r="AI55" i="49"/>
  <c r="AH55" i="49"/>
  <c r="AG55" i="49"/>
  <c r="AN55" i="49" s="1"/>
  <c r="AF55" i="49"/>
  <c r="AE55" i="49"/>
  <c r="AN54" i="49"/>
  <c r="AM54" i="49"/>
  <c r="AL54" i="49"/>
  <c r="AK54" i="49"/>
  <c r="AJ54" i="49"/>
  <c r="AI54" i="49"/>
  <c r="AH54" i="49"/>
  <c r="AG54" i="49"/>
  <c r="AF54" i="49"/>
  <c r="AE54" i="49"/>
  <c r="AN53" i="49"/>
  <c r="AM53" i="49"/>
  <c r="AL53" i="49"/>
  <c r="AK53" i="49"/>
  <c r="AJ53" i="49"/>
  <c r="AI53" i="49"/>
  <c r="AH53" i="49"/>
  <c r="AG53" i="49"/>
  <c r="AF53" i="49"/>
  <c r="AE53" i="49"/>
  <c r="AM52" i="49"/>
  <c r="AL52" i="49"/>
  <c r="AK52" i="49"/>
  <c r="AJ52" i="49"/>
  <c r="AI52" i="49"/>
  <c r="AH52" i="49"/>
  <c r="AG52" i="49"/>
  <c r="AN52" i="49" s="1"/>
  <c r="AF52" i="49"/>
  <c r="AE52" i="49"/>
  <c r="AM51" i="49"/>
  <c r="AL51" i="49"/>
  <c r="AK51" i="49"/>
  <c r="AJ51" i="49"/>
  <c r="AI51" i="49"/>
  <c r="AH51" i="49"/>
  <c r="AG51" i="49"/>
  <c r="AN51" i="49" s="1"/>
  <c r="AF51" i="49"/>
  <c r="AE51" i="49"/>
  <c r="AN50" i="49"/>
  <c r="AM50" i="49"/>
  <c r="AL50" i="49"/>
  <c r="AK50" i="49"/>
  <c r="AJ50" i="49"/>
  <c r="AI50" i="49"/>
  <c r="AH50" i="49"/>
  <c r="AG50" i="49"/>
  <c r="AF50" i="49"/>
  <c r="AE50" i="49"/>
  <c r="AN49" i="49"/>
  <c r="AM49" i="49"/>
  <c r="AL49" i="49"/>
  <c r="AK49" i="49"/>
  <c r="AJ49" i="49"/>
  <c r="AI49" i="49"/>
  <c r="AH49" i="49"/>
  <c r="AG49" i="49"/>
  <c r="AF49" i="49"/>
  <c r="AE49" i="49"/>
  <c r="AN48" i="49"/>
  <c r="AM48" i="49"/>
  <c r="AL48" i="49"/>
  <c r="AK48" i="49"/>
  <c r="AJ48" i="49"/>
  <c r="AI48" i="49"/>
  <c r="AH48" i="49"/>
  <c r="AG48" i="49"/>
  <c r="AF48" i="49"/>
  <c r="AE48" i="49"/>
  <c r="AN47" i="49"/>
  <c r="AM47" i="49"/>
  <c r="AL47" i="49"/>
  <c r="AK47" i="49"/>
  <c r="AJ47" i="49"/>
  <c r="AI47" i="49"/>
  <c r="AH47" i="49"/>
  <c r="AG47" i="49"/>
  <c r="AF47" i="49"/>
  <c r="AE47" i="49"/>
  <c r="AM46" i="49"/>
  <c r="AL46" i="49"/>
  <c r="AK46" i="49"/>
  <c r="AJ46" i="49"/>
  <c r="AI46" i="49"/>
  <c r="AH46" i="49"/>
  <c r="AG46" i="49"/>
  <c r="AN46" i="49" s="1"/>
  <c r="AF46" i="49"/>
  <c r="AE46" i="49"/>
  <c r="AM45" i="49"/>
  <c r="AL45" i="49"/>
  <c r="AK45" i="49"/>
  <c r="AJ45" i="49"/>
  <c r="AI45" i="49"/>
  <c r="AH45" i="49"/>
  <c r="AG45" i="49"/>
  <c r="AN45" i="49" s="1"/>
  <c r="AF45" i="49"/>
  <c r="AE45" i="49"/>
  <c r="AN44" i="49"/>
  <c r="AM44" i="49"/>
  <c r="AL44" i="49"/>
  <c r="AK44" i="49"/>
  <c r="AJ44" i="49"/>
  <c r="AI44" i="49"/>
  <c r="AH44" i="49"/>
  <c r="AG44" i="49"/>
  <c r="AF44" i="49"/>
  <c r="AE44" i="49"/>
  <c r="AN43" i="49"/>
  <c r="AM43" i="49"/>
  <c r="AL43" i="49"/>
  <c r="AK43" i="49"/>
  <c r="AJ43" i="49"/>
  <c r="AI43" i="49"/>
  <c r="AH43" i="49"/>
  <c r="AG43" i="49"/>
  <c r="AF43" i="49"/>
  <c r="AE43" i="49"/>
  <c r="AN42" i="49"/>
  <c r="AM42" i="49"/>
  <c r="AL42" i="49"/>
  <c r="AK42" i="49"/>
  <c r="AJ42" i="49"/>
  <c r="AI42" i="49"/>
  <c r="AH42" i="49"/>
  <c r="AG42" i="49"/>
  <c r="AF42" i="49"/>
  <c r="AE42" i="49"/>
  <c r="AN41" i="49"/>
  <c r="AM41" i="49"/>
  <c r="AL41" i="49"/>
  <c r="AK41" i="49"/>
  <c r="AJ41" i="49"/>
  <c r="AI41" i="49"/>
  <c r="AH41" i="49"/>
  <c r="AG41" i="49"/>
  <c r="AF41" i="49"/>
  <c r="AE41" i="49"/>
  <c r="AM40" i="49"/>
  <c r="AL40" i="49"/>
  <c r="AK40" i="49"/>
  <c r="AJ40" i="49"/>
  <c r="AI40" i="49"/>
  <c r="AH40" i="49"/>
  <c r="AG40" i="49"/>
  <c r="AN40" i="49" s="1"/>
  <c r="AF40" i="49"/>
  <c r="AE40" i="49"/>
  <c r="AM39" i="49"/>
  <c r="AL39" i="49"/>
  <c r="AK39" i="49"/>
  <c r="AJ39" i="49"/>
  <c r="AI39" i="49"/>
  <c r="AH39" i="49"/>
  <c r="AG39" i="49"/>
  <c r="AN39" i="49" s="1"/>
  <c r="AF39" i="49"/>
  <c r="AE39" i="49"/>
  <c r="AN38" i="49"/>
  <c r="AM38" i="49"/>
  <c r="AL38" i="49"/>
  <c r="AK38" i="49"/>
  <c r="AJ38" i="49"/>
  <c r="AI38" i="49"/>
  <c r="AH38" i="49"/>
  <c r="AG38" i="49"/>
  <c r="AF38" i="49"/>
  <c r="AE38" i="49"/>
  <c r="AN37" i="49"/>
  <c r="AM37" i="49"/>
  <c r="AL37" i="49"/>
  <c r="AK37" i="49"/>
  <c r="AJ37" i="49"/>
  <c r="AI37" i="49"/>
  <c r="AH37" i="49"/>
  <c r="AG37" i="49"/>
  <c r="AF37" i="49"/>
  <c r="AE37" i="49"/>
  <c r="AN36" i="49"/>
  <c r="AM36" i="49"/>
  <c r="AL36" i="49"/>
  <c r="AK36" i="49"/>
  <c r="AJ36" i="49"/>
  <c r="AI36" i="49"/>
  <c r="AH36" i="49"/>
  <c r="AG36" i="49"/>
  <c r="AF36" i="49"/>
  <c r="AE36" i="49"/>
  <c r="AN35" i="49"/>
  <c r="AM35" i="49"/>
  <c r="AL35" i="49"/>
  <c r="AK35" i="49"/>
  <c r="AJ35" i="49"/>
  <c r="AI35" i="49"/>
  <c r="AH35" i="49"/>
  <c r="AG35" i="49"/>
  <c r="AF35" i="49"/>
  <c r="AE35" i="49"/>
  <c r="AM34" i="49"/>
  <c r="AL34" i="49"/>
  <c r="AK34" i="49"/>
  <c r="AJ34" i="49"/>
  <c r="AI34" i="49"/>
  <c r="AH34" i="49"/>
  <c r="AG34" i="49"/>
  <c r="AN34" i="49" s="1"/>
  <c r="AF34" i="49"/>
  <c r="AE34" i="49"/>
  <c r="AM33" i="49"/>
  <c r="AL33" i="49"/>
  <c r="AK33" i="49"/>
  <c r="AJ33" i="49"/>
  <c r="AI33" i="49"/>
  <c r="AH33" i="49"/>
  <c r="AG33" i="49"/>
  <c r="AN33" i="49" s="1"/>
  <c r="AF33" i="49"/>
  <c r="AE33" i="49"/>
  <c r="AN32" i="49"/>
  <c r="AM32" i="49"/>
  <c r="AL32" i="49"/>
  <c r="AK32" i="49"/>
  <c r="AJ32" i="49"/>
  <c r="AI32" i="49"/>
  <c r="AH32" i="49"/>
  <c r="AG32" i="49"/>
  <c r="AF32" i="49"/>
  <c r="AE32" i="49"/>
  <c r="AN31" i="49"/>
  <c r="AM31" i="49"/>
  <c r="AL31" i="49"/>
  <c r="AK31" i="49"/>
  <c r="AJ31" i="49"/>
  <c r="AI31" i="49"/>
  <c r="AH31" i="49"/>
  <c r="AG31" i="49"/>
  <c r="AF31" i="49"/>
  <c r="AE31" i="49"/>
  <c r="AN30" i="49"/>
  <c r="AM30" i="49"/>
  <c r="AL30" i="49"/>
  <c r="AK30" i="49"/>
  <c r="AJ30" i="49"/>
  <c r="AI30" i="49"/>
  <c r="AH30" i="49"/>
  <c r="AG30" i="49"/>
  <c r="AF30" i="49"/>
  <c r="AE30" i="49"/>
  <c r="AN29" i="49"/>
  <c r="AM29" i="49"/>
  <c r="AL29" i="49"/>
  <c r="AK29" i="49"/>
  <c r="AJ29" i="49"/>
  <c r="AI29" i="49"/>
  <c r="AH29" i="49"/>
  <c r="AG29" i="49"/>
  <c r="AF29" i="49"/>
  <c r="AE29" i="49"/>
  <c r="AM28" i="49"/>
  <c r="AL28" i="49"/>
  <c r="AK28" i="49"/>
  <c r="AJ28" i="49"/>
  <c r="AI28" i="49"/>
  <c r="AH28" i="49"/>
  <c r="AG28" i="49"/>
  <c r="AN28" i="49" s="1"/>
  <c r="AF28" i="49"/>
  <c r="AE28" i="49"/>
  <c r="AM27" i="49"/>
  <c r="AL27" i="49"/>
  <c r="AK27" i="49"/>
  <c r="AJ27" i="49"/>
  <c r="AI27" i="49"/>
  <c r="AH27" i="49"/>
  <c r="AG27" i="49"/>
  <c r="AN27" i="49" s="1"/>
  <c r="AF27" i="49"/>
  <c r="AE27" i="49"/>
  <c r="AN26" i="49"/>
  <c r="AM26" i="49"/>
  <c r="AL26" i="49"/>
  <c r="AK26" i="49"/>
  <c r="AJ26" i="49"/>
  <c r="AI26" i="49"/>
  <c r="AH26" i="49"/>
  <c r="AG26" i="49"/>
  <c r="AF26" i="49"/>
  <c r="AE26" i="49"/>
  <c r="AN25" i="49"/>
  <c r="AM25" i="49"/>
  <c r="AL25" i="49"/>
  <c r="AK25" i="49"/>
  <c r="AJ25" i="49"/>
  <c r="AI25" i="49"/>
  <c r="AH25" i="49"/>
  <c r="AG25" i="49"/>
  <c r="AF25" i="49"/>
  <c r="AE25" i="49"/>
  <c r="AN24" i="49"/>
  <c r="AM24" i="49"/>
  <c r="AL24" i="49"/>
  <c r="AK24" i="49"/>
  <c r="AJ24" i="49"/>
  <c r="AI24" i="49"/>
  <c r="AH24" i="49"/>
  <c r="AG24" i="49"/>
  <c r="AF24" i="49"/>
  <c r="AE24" i="49"/>
  <c r="AN23" i="49"/>
  <c r="AM23" i="49"/>
  <c r="AL23" i="49"/>
  <c r="AK23" i="49"/>
  <c r="AJ23" i="49"/>
  <c r="AI23" i="49"/>
  <c r="AH23" i="49"/>
  <c r="AG23" i="49"/>
  <c r="AF23" i="49"/>
  <c r="AE23" i="49"/>
  <c r="AM22" i="49"/>
  <c r="AL22" i="49"/>
  <c r="AK22" i="49"/>
  <c r="AJ22" i="49"/>
  <c r="AI22" i="49"/>
  <c r="AH22" i="49"/>
  <c r="AG22" i="49"/>
  <c r="AN22" i="49" s="1"/>
  <c r="AF22" i="49"/>
  <c r="AE22" i="49"/>
  <c r="AM21" i="49"/>
  <c r="AL21" i="49"/>
  <c r="AK21" i="49"/>
  <c r="AJ21" i="49"/>
  <c r="AI21" i="49"/>
  <c r="AH21" i="49"/>
  <c r="AG21" i="49"/>
  <c r="AN21" i="49" s="1"/>
  <c r="AF21" i="49"/>
  <c r="AE21" i="49"/>
  <c r="AN20" i="49"/>
  <c r="AM20" i="49"/>
  <c r="AL20" i="49"/>
  <c r="AK20" i="49"/>
  <c r="AJ20" i="49"/>
  <c r="AI20" i="49"/>
  <c r="AH20" i="49"/>
  <c r="AG20" i="49"/>
  <c r="AF20" i="49"/>
  <c r="AE20" i="49"/>
  <c r="AN19" i="49"/>
  <c r="AM19" i="49"/>
  <c r="AL19" i="49"/>
  <c r="AK19" i="49"/>
  <c r="AJ19" i="49"/>
  <c r="AI19" i="49"/>
  <c r="AH19" i="49"/>
  <c r="AG19" i="49"/>
  <c r="AF19" i="49"/>
  <c r="AE19" i="49"/>
  <c r="AM18" i="49"/>
  <c r="AL18" i="49"/>
  <c r="AK18" i="49"/>
  <c r="AJ18" i="49"/>
  <c r="AI18" i="49"/>
  <c r="AH18" i="49"/>
  <c r="AG18" i="49"/>
  <c r="AF18" i="49"/>
  <c r="AE18" i="49"/>
  <c r="AM17" i="49"/>
  <c r="AL17" i="49"/>
  <c r="AK17" i="49"/>
  <c r="AJ17" i="49"/>
  <c r="AI17" i="49"/>
  <c r="AH17" i="49"/>
  <c r="AG17" i="49"/>
  <c r="AN17" i="49" s="1"/>
  <c r="AF17" i="49"/>
  <c r="AE17" i="49"/>
  <c r="AM16" i="49"/>
  <c r="AL16" i="49"/>
  <c r="AK16" i="49"/>
  <c r="AJ16" i="49"/>
  <c r="AI16" i="49"/>
  <c r="AH16" i="49"/>
  <c r="AG16" i="49"/>
  <c r="AF16" i="49"/>
  <c r="AE16" i="49"/>
  <c r="AM15" i="49"/>
  <c r="AL15" i="49"/>
  <c r="AK15" i="49"/>
  <c r="AJ15" i="49"/>
  <c r="AI15" i="49"/>
  <c r="AH15" i="49"/>
  <c r="AG15" i="49"/>
  <c r="AN15" i="49" s="1"/>
  <c r="AF15" i="49"/>
  <c r="AE15" i="49"/>
  <c r="AM14" i="49"/>
  <c r="AL14" i="49"/>
  <c r="AK14" i="49"/>
  <c r="AJ14" i="49"/>
  <c r="AI14" i="49"/>
  <c r="AH14" i="49"/>
  <c r="AG14" i="49"/>
  <c r="AF14" i="49"/>
  <c r="AE14" i="49"/>
  <c r="AM13" i="49"/>
  <c r="AL13" i="49"/>
  <c r="AK13" i="49"/>
  <c r="AJ13" i="49"/>
  <c r="AI13" i="49"/>
  <c r="AH13" i="49"/>
  <c r="AG13" i="49"/>
  <c r="AN13" i="49" s="1"/>
  <c r="AF13" i="49"/>
  <c r="AE13" i="49"/>
  <c r="AN12" i="49"/>
  <c r="AM12" i="49"/>
  <c r="AL12" i="49"/>
  <c r="AK12" i="49"/>
  <c r="AJ12" i="49"/>
  <c r="AI12" i="49"/>
  <c r="AH12" i="49"/>
  <c r="AG12" i="49"/>
  <c r="AF12" i="49"/>
  <c r="AE12" i="49"/>
  <c r="AN11" i="49"/>
  <c r="AM11" i="49"/>
  <c r="AL11" i="49"/>
  <c r="AK11" i="49"/>
  <c r="AJ11" i="49"/>
  <c r="AI11" i="49"/>
  <c r="AH11" i="49"/>
  <c r="AG11" i="49"/>
  <c r="AF11" i="49"/>
  <c r="AE11" i="49"/>
  <c r="AM10" i="49"/>
  <c r="AL10" i="49"/>
  <c r="AK10" i="49"/>
  <c r="AJ10" i="49"/>
  <c r="AI10" i="49"/>
  <c r="AH10" i="49"/>
  <c r="AG10" i="49"/>
  <c r="AN10" i="49" s="1"/>
  <c r="AF10" i="49"/>
  <c r="AE10" i="49"/>
  <c r="AN9" i="49"/>
  <c r="AM9" i="49"/>
  <c r="AL9" i="49"/>
  <c r="AK9" i="49"/>
  <c r="AJ9" i="49"/>
  <c r="AI9" i="49"/>
  <c r="AH9" i="49"/>
  <c r="AG9" i="49"/>
  <c r="AF9" i="49"/>
  <c r="AE9" i="49"/>
  <c r="AG8" i="49"/>
  <c r="AF8" i="49"/>
  <c r="B7" i="49"/>
  <c r="X2" i="49" a="1"/>
  <c r="D9" i="49" s="1"/>
  <c r="AN55" i="48"/>
  <c r="AM55" i="48"/>
  <c r="AL55" i="48"/>
  <c r="AK55" i="48"/>
  <c r="AJ55" i="48"/>
  <c r="AI55" i="48"/>
  <c r="AH55" i="48"/>
  <c r="AG55" i="48"/>
  <c r="AF55" i="48"/>
  <c r="AE55" i="48"/>
  <c r="AN54" i="48"/>
  <c r="AM54" i="48"/>
  <c r="AL54" i="48"/>
  <c r="AK54" i="48"/>
  <c r="AJ54" i="48"/>
  <c r="AI54" i="48"/>
  <c r="AH54" i="48"/>
  <c r="AG54" i="48"/>
  <c r="AF54" i="48"/>
  <c r="AE54" i="48"/>
  <c r="AM53" i="48"/>
  <c r="AL53" i="48"/>
  <c r="AK53" i="48"/>
  <c r="AJ53" i="48"/>
  <c r="AI53" i="48"/>
  <c r="AH53" i="48"/>
  <c r="AG53" i="48"/>
  <c r="AF53" i="48"/>
  <c r="AE53" i="48"/>
  <c r="AM52" i="48"/>
  <c r="AL52" i="48"/>
  <c r="AK52" i="48"/>
  <c r="AJ52" i="48"/>
  <c r="AI52" i="48"/>
  <c r="AH52" i="48"/>
  <c r="AG52" i="48"/>
  <c r="AN52" i="48" s="1"/>
  <c r="AF52" i="48"/>
  <c r="AE52" i="48"/>
  <c r="AM51" i="48"/>
  <c r="AL51" i="48"/>
  <c r="AK51" i="48"/>
  <c r="AJ51" i="48"/>
  <c r="AI51" i="48"/>
  <c r="AH51" i="48"/>
  <c r="AG51" i="48"/>
  <c r="AN51" i="48" s="1"/>
  <c r="AF51" i="48"/>
  <c r="AE51" i="48"/>
  <c r="AN50" i="48"/>
  <c r="AM50" i="48"/>
  <c r="AL50" i="48"/>
  <c r="AK50" i="48"/>
  <c r="AJ50" i="48"/>
  <c r="AI50" i="48"/>
  <c r="AH50" i="48"/>
  <c r="AG50" i="48"/>
  <c r="AF50" i="48"/>
  <c r="AE50" i="48"/>
  <c r="AN49" i="48"/>
  <c r="AM49" i="48"/>
  <c r="AL49" i="48"/>
  <c r="AK49" i="48"/>
  <c r="AJ49" i="48"/>
  <c r="AI49" i="48"/>
  <c r="AH49" i="48"/>
  <c r="AG49" i="48"/>
  <c r="AF49" i="48"/>
  <c r="AE49" i="48"/>
  <c r="AN48" i="48"/>
  <c r="AM48" i="48"/>
  <c r="AL48" i="48"/>
  <c r="AK48" i="48"/>
  <c r="AJ48" i="48"/>
  <c r="AI48" i="48"/>
  <c r="AH48" i="48"/>
  <c r="AG48" i="48"/>
  <c r="AF48" i="48"/>
  <c r="AE48" i="48"/>
  <c r="AM47" i="48"/>
  <c r="AL47" i="48"/>
  <c r="AK47" i="48"/>
  <c r="AJ47" i="48"/>
  <c r="AI47" i="48"/>
  <c r="AH47" i="48"/>
  <c r="AG47" i="48"/>
  <c r="AF47" i="48"/>
  <c r="AE47" i="48"/>
  <c r="AM46" i="48"/>
  <c r="AL46" i="48"/>
  <c r="AK46" i="48"/>
  <c r="AJ46" i="48"/>
  <c r="AI46" i="48"/>
  <c r="AH46" i="48"/>
  <c r="AG46" i="48"/>
  <c r="AN46" i="48" s="1"/>
  <c r="AF46" i="48"/>
  <c r="AE46" i="48"/>
  <c r="AM45" i="48"/>
  <c r="AL45" i="48"/>
  <c r="AK45" i="48"/>
  <c r="AJ45" i="48"/>
  <c r="AI45" i="48"/>
  <c r="AH45" i="48"/>
  <c r="AG45" i="48"/>
  <c r="AN45" i="48" s="1"/>
  <c r="AF45" i="48"/>
  <c r="AE45" i="48"/>
  <c r="AN44" i="48"/>
  <c r="AM44" i="48"/>
  <c r="AL44" i="48"/>
  <c r="AK44" i="48"/>
  <c r="AJ44" i="48"/>
  <c r="AI44" i="48"/>
  <c r="AH44" i="48"/>
  <c r="AG44" i="48"/>
  <c r="AF44" i="48"/>
  <c r="AE44" i="48"/>
  <c r="AN43" i="48"/>
  <c r="AM43" i="48"/>
  <c r="AL43" i="48"/>
  <c r="AK43" i="48"/>
  <c r="AJ43" i="48"/>
  <c r="AI43" i="48"/>
  <c r="AH43" i="48"/>
  <c r="AG43" i="48"/>
  <c r="AF43" i="48"/>
  <c r="AE43" i="48"/>
  <c r="AN42" i="48"/>
  <c r="AM42" i="48"/>
  <c r="AL42" i="48"/>
  <c r="AK42" i="48"/>
  <c r="AJ42" i="48"/>
  <c r="AI42" i="48"/>
  <c r="AH42" i="48"/>
  <c r="AG42" i="48"/>
  <c r="AF42" i="48"/>
  <c r="AE42" i="48"/>
  <c r="AM41" i="48"/>
  <c r="AL41" i="48"/>
  <c r="AK41" i="48"/>
  <c r="AJ41" i="48"/>
  <c r="AI41" i="48"/>
  <c r="AH41" i="48"/>
  <c r="AG41" i="48"/>
  <c r="AF41" i="48"/>
  <c r="AE41" i="48"/>
  <c r="AM40" i="48"/>
  <c r="AL40" i="48"/>
  <c r="AK40" i="48"/>
  <c r="AJ40" i="48"/>
  <c r="AI40" i="48"/>
  <c r="AH40" i="48"/>
  <c r="AG40" i="48"/>
  <c r="AN40" i="48" s="1"/>
  <c r="AF40" i="48"/>
  <c r="AE40" i="48"/>
  <c r="AM39" i="48"/>
  <c r="AL39" i="48"/>
  <c r="AK39" i="48"/>
  <c r="AJ39" i="48"/>
  <c r="AI39" i="48"/>
  <c r="AH39" i="48"/>
  <c r="AG39" i="48"/>
  <c r="AN39" i="48" s="1"/>
  <c r="AF39" i="48"/>
  <c r="AE39" i="48"/>
  <c r="AN38" i="48"/>
  <c r="AM38" i="48"/>
  <c r="AL38" i="48"/>
  <c r="AK38" i="48"/>
  <c r="AJ38" i="48"/>
  <c r="AI38" i="48"/>
  <c r="AH38" i="48"/>
  <c r="AG38" i="48"/>
  <c r="AF38" i="48"/>
  <c r="AE38" i="48"/>
  <c r="AG37" i="48"/>
  <c r="AF37" i="48"/>
  <c r="B7" i="48"/>
  <c r="X2" i="48" a="1"/>
  <c r="D9" i="48" s="1"/>
  <c r="AM55" i="47"/>
  <c r="AL55" i="47"/>
  <c r="AK55" i="47"/>
  <c r="AJ55" i="47"/>
  <c r="AI55" i="47"/>
  <c r="AH55" i="47"/>
  <c r="AG55" i="47"/>
  <c r="AN55" i="47" s="1"/>
  <c r="AF55" i="47"/>
  <c r="AE55" i="47"/>
  <c r="AM54" i="47"/>
  <c r="AL54" i="47"/>
  <c r="AK54" i="47"/>
  <c r="AJ54" i="47"/>
  <c r="AI54" i="47"/>
  <c r="AH54" i="47"/>
  <c r="AG54" i="47"/>
  <c r="AF54" i="47"/>
  <c r="AE54" i="47"/>
  <c r="AM53" i="47"/>
  <c r="AL53" i="47"/>
  <c r="AK53" i="47"/>
  <c r="AJ53" i="47"/>
  <c r="AI53" i="47"/>
  <c r="AH53" i="47"/>
  <c r="AG53" i="47"/>
  <c r="AN53" i="47" s="1"/>
  <c r="AF53" i="47"/>
  <c r="AE53" i="47"/>
  <c r="AM52" i="47"/>
  <c r="AL52" i="47"/>
  <c r="AK52" i="47"/>
  <c r="AJ52" i="47"/>
  <c r="AI52" i="47"/>
  <c r="AH52" i="47"/>
  <c r="AG52" i="47"/>
  <c r="AF52" i="47"/>
  <c r="AE52" i="47"/>
  <c r="AM51" i="47"/>
  <c r="AL51" i="47"/>
  <c r="AK51" i="47"/>
  <c r="AJ51" i="47"/>
  <c r="AI51" i="47"/>
  <c r="AH51" i="47"/>
  <c r="AG51" i="47"/>
  <c r="AN51" i="47" s="1"/>
  <c r="AF51" i="47"/>
  <c r="AE51" i="47"/>
  <c r="AM50" i="47"/>
  <c r="AL50" i="47"/>
  <c r="AK50" i="47"/>
  <c r="AJ50" i="47"/>
  <c r="AI50" i="47"/>
  <c r="AH50" i="47"/>
  <c r="AG50" i="47"/>
  <c r="AN50" i="47" s="1"/>
  <c r="AF50" i="47"/>
  <c r="AE50" i="47"/>
  <c r="AM49" i="47"/>
  <c r="AL49" i="47"/>
  <c r="AK49" i="47"/>
  <c r="AJ49" i="47"/>
  <c r="AI49" i="47"/>
  <c r="AH49" i="47"/>
  <c r="AG49" i="47"/>
  <c r="AN49" i="47" s="1"/>
  <c r="AF49" i="47"/>
  <c r="AE49" i="47"/>
  <c r="AM48" i="47"/>
  <c r="AL48" i="47"/>
  <c r="AK48" i="47"/>
  <c r="AJ48" i="47"/>
  <c r="AI48" i="47"/>
  <c r="AH48" i="47"/>
  <c r="AG48" i="47"/>
  <c r="AF48" i="47"/>
  <c r="AE48" i="47"/>
  <c r="AN47" i="47"/>
  <c r="AM47" i="47"/>
  <c r="AL47" i="47"/>
  <c r="AK47" i="47"/>
  <c r="AJ47" i="47"/>
  <c r="AI47" i="47"/>
  <c r="AH47" i="47"/>
  <c r="AG47" i="47"/>
  <c r="AN48" i="47" s="1"/>
  <c r="AF47" i="47"/>
  <c r="AE47" i="47"/>
  <c r="AM46" i="47"/>
  <c r="AL46" i="47"/>
  <c r="AK46" i="47"/>
  <c r="AJ46" i="47"/>
  <c r="AI46" i="47"/>
  <c r="AH46" i="47"/>
  <c r="AG46" i="47"/>
  <c r="AF46" i="47"/>
  <c r="AE46" i="47"/>
  <c r="AM45" i="47"/>
  <c r="AL45" i="47"/>
  <c r="AK45" i="47"/>
  <c r="AJ45" i="47"/>
  <c r="AI45" i="47"/>
  <c r="AH45" i="47"/>
  <c r="AG45" i="47"/>
  <c r="AN45" i="47" s="1"/>
  <c r="AF45" i="47"/>
  <c r="AE45" i="47"/>
  <c r="AM44" i="47"/>
  <c r="AL44" i="47"/>
  <c r="AK44" i="47"/>
  <c r="AJ44" i="47"/>
  <c r="AI44" i="47"/>
  <c r="AH44" i="47"/>
  <c r="AG44" i="47"/>
  <c r="AN44" i="47" s="1"/>
  <c r="AF44" i="47"/>
  <c r="AE44" i="47"/>
  <c r="AM43" i="47"/>
  <c r="AL43" i="47"/>
  <c r="AK43" i="47"/>
  <c r="AJ43" i="47"/>
  <c r="AI43" i="47"/>
  <c r="AH43" i="47"/>
  <c r="AG43" i="47"/>
  <c r="AN43" i="47" s="1"/>
  <c r="AF43" i="47"/>
  <c r="AE43" i="47"/>
  <c r="AG42" i="47"/>
  <c r="AF42" i="47"/>
  <c r="B7" i="47"/>
  <c r="X2" i="47" a="1"/>
  <c r="AE42" i="47" s="1"/>
  <c r="AM55" i="46"/>
  <c r="AL55" i="46"/>
  <c r="AK55" i="46"/>
  <c r="AJ55" i="46"/>
  <c r="AI55" i="46"/>
  <c r="AH55" i="46"/>
  <c r="AG55" i="46"/>
  <c r="AN55" i="46" s="1"/>
  <c r="AF55" i="46"/>
  <c r="AE55" i="46"/>
  <c r="AM54" i="46"/>
  <c r="AL54" i="46"/>
  <c r="AK54" i="46"/>
  <c r="AJ54" i="46"/>
  <c r="AI54" i="46"/>
  <c r="AH54" i="46"/>
  <c r="AG54" i="46"/>
  <c r="AF54" i="46"/>
  <c r="AE54" i="46"/>
  <c r="AN53" i="46"/>
  <c r="AM53" i="46"/>
  <c r="AL53" i="46"/>
  <c r="AK53" i="46"/>
  <c r="AJ53" i="46"/>
  <c r="AI53" i="46"/>
  <c r="AH53" i="46"/>
  <c r="AG53" i="46"/>
  <c r="AN54" i="46" s="1"/>
  <c r="AF53" i="46"/>
  <c r="AE53" i="46"/>
  <c r="AM52" i="46"/>
  <c r="AL52" i="46"/>
  <c r="AK52" i="46"/>
  <c r="AJ52" i="46"/>
  <c r="AI52" i="46"/>
  <c r="AH52" i="46"/>
  <c r="AG52" i="46"/>
  <c r="AN52" i="46" s="1"/>
  <c r="AF52" i="46"/>
  <c r="AE52" i="46"/>
  <c r="AM51" i="46"/>
  <c r="AL51" i="46"/>
  <c r="AK51" i="46"/>
  <c r="AJ51" i="46"/>
  <c r="AI51" i="46"/>
  <c r="AH51" i="46"/>
  <c r="AG51" i="46"/>
  <c r="AN51" i="46" s="1"/>
  <c r="AF51" i="46"/>
  <c r="AE51" i="46"/>
  <c r="AN50" i="46"/>
  <c r="AM50" i="46"/>
  <c r="AL50" i="46"/>
  <c r="AK50" i="46"/>
  <c r="AJ50" i="46"/>
  <c r="AI50" i="46"/>
  <c r="AH50" i="46"/>
  <c r="AG50" i="46"/>
  <c r="AF50" i="46"/>
  <c r="AE50" i="46"/>
  <c r="AM49" i="46"/>
  <c r="AL49" i="46"/>
  <c r="AK49" i="46"/>
  <c r="AJ49" i="46"/>
  <c r="AI49" i="46"/>
  <c r="AH49" i="46"/>
  <c r="AG49" i="46"/>
  <c r="AN49" i="46" s="1"/>
  <c r="AF49" i="46"/>
  <c r="AE49" i="46"/>
  <c r="AM48" i="46"/>
  <c r="AL48" i="46"/>
  <c r="AK48" i="46"/>
  <c r="AJ48" i="46"/>
  <c r="AI48" i="46"/>
  <c r="AH48" i="46"/>
  <c r="AG48" i="46"/>
  <c r="AF48" i="46"/>
  <c r="AE48" i="46"/>
  <c r="AN47" i="46"/>
  <c r="AM47" i="46"/>
  <c r="AL47" i="46"/>
  <c r="AK47" i="46"/>
  <c r="AJ47" i="46"/>
  <c r="AI47" i="46"/>
  <c r="AH47" i="46"/>
  <c r="AG47" i="46"/>
  <c r="AN48" i="46" s="1"/>
  <c r="AF47" i="46"/>
  <c r="AE47" i="46"/>
  <c r="AM46" i="46"/>
  <c r="AL46" i="46"/>
  <c r="AK46" i="46"/>
  <c r="AJ46" i="46"/>
  <c r="AI46" i="46"/>
  <c r="AH46" i="46"/>
  <c r="AG46" i="46"/>
  <c r="AF46" i="46"/>
  <c r="AE46" i="46"/>
  <c r="AM45" i="46"/>
  <c r="AL45" i="46"/>
  <c r="AK45" i="46"/>
  <c r="AJ45" i="46"/>
  <c r="AI45" i="46"/>
  <c r="AH45" i="46"/>
  <c r="AG45" i="46"/>
  <c r="AN45" i="46" s="1"/>
  <c r="AF45" i="46"/>
  <c r="AE45" i="46"/>
  <c r="AN44" i="46"/>
  <c r="AM44" i="46"/>
  <c r="AL44" i="46"/>
  <c r="AK44" i="46"/>
  <c r="AJ44" i="46"/>
  <c r="AI44" i="46"/>
  <c r="AH44" i="46"/>
  <c r="AG44" i="46"/>
  <c r="AF44" i="46"/>
  <c r="AE44" i="46"/>
  <c r="AM43" i="46"/>
  <c r="AL43" i="46"/>
  <c r="AK43" i="46"/>
  <c r="AJ43" i="46"/>
  <c r="AI43" i="46"/>
  <c r="AH43" i="46"/>
  <c r="AG43" i="46"/>
  <c r="AN43" i="46" s="1"/>
  <c r="AF43" i="46"/>
  <c r="AE43" i="46"/>
  <c r="AM42" i="46"/>
  <c r="AL42" i="46"/>
  <c r="AK42" i="46"/>
  <c r="AJ42" i="46"/>
  <c r="AI42" i="46"/>
  <c r="AH42" i="46"/>
  <c r="AG42" i="46"/>
  <c r="AF42" i="46"/>
  <c r="AE42" i="46"/>
  <c r="AN41" i="46"/>
  <c r="AM41" i="46"/>
  <c r="AL41" i="46"/>
  <c r="AK41" i="46"/>
  <c r="AJ41" i="46"/>
  <c r="AI41" i="46"/>
  <c r="AH41" i="46"/>
  <c r="AG41" i="46"/>
  <c r="AN42" i="46" s="1"/>
  <c r="AF41" i="46"/>
  <c r="AE41" i="46"/>
  <c r="AM40" i="46"/>
  <c r="AL40" i="46"/>
  <c r="AK40" i="46"/>
  <c r="AJ40" i="46"/>
  <c r="AI40" i="46"/>
  <c r="AH40" i="46"/>
  <c r="AG40" i="46"/>
  <c r="AF40" i="46"/>
  <c r="AE40" i="46"/>
  <c r="AM39" i="46"/>
  <c r="AL39" i="46"/>
  <c r="AK39" i="46"/>
  <c r="AJ39" i="46"/>
  <c r="AI39" i="46"/>
  <c r="AH39" i="46"/>
  <c r="AG39" i="46"/>
  <c r="AN39" i="46" s="1"/>
  <c r="AF39" i="46"/>
  <c r="AE39" i="46"/>
  <c r="AN38" i="46"/>
  <c r="AM38" i="46"/>
  <c r="AL38" i="46"/>
  <c r="AK38" i="46"/>
  <c r="AJ38" i="46"/>
  <c r="AI38" i="46"/>
  <c r="AH38" i="46"/>
  <c r="AG38" i="46"/>
  <c r="AF38" i="46"/>
  <c r="AE38" i="46"/>
  <c r="AM37" i="46"/>
  <c r="AL37" i="46"/>
  <c r="AK37" i="46"/>
  <c r="AJ37" i="46"/>
  <c r="AI37" i="46"/>
  <c r="AH37" i="46"/>
  <c r="AG37" i="46"/>
  <c r="AN37" i="46" s="1"/>
  <c r="AF37" i="46"/>
  <c r="AE37" i="46"/>
  <c r="AM36" i="46"/>
  <c r="AL36" i="46"/>
  <c r="AK36" i="46"/>
  <c r="AJ36" i="46"/>
  <c r="AI36" i="46"/>
  <c r="AH36" i="46"/>
  <c r="AG36" i="46"/>
  <c r="AF36" i="46"/>
  <c r="AE36" i="46"/>
  <c r="AN35" i="46"/>
  <c r="AM35" i="46"/>
  <c r="AL35" i="46"/>
  <c r="AK35" i="46"/>
  <c r="AJ35" i="46"/>
  <c r="AI35" i="46"/>
  <c r="AH35" i="46"/>
  <c r="AG35" i="46"/>
  <c r="AN36" i="46" s="1"/>
  <c r="AF35" i="46"/>
  <c r="AE35" i="46"/>
  <c r="AM34" i="46"/>
  <c r="AL34" i="46"/>
  <c r="AK34" i="46"/>
  <c r="AJ34" i="46"/>
  <c r="AI34" i="46"/>
  <c r="AH34" i="46"/>
  <c r="AG34" i="46"/>
  <c r="AF34" i="46"/>
  <c r="AE34" i="46"/>
  <c r="AM33" i="46"/>
  <c r="AL33" i="46"/>
  <c r="AK33" i="46"/>
  <c r="AJ33" i="46"/>
  <c r="AI33" i="46"/>
  <c r="AH33" i="46"/>
  <c r="AG33" i="46"/>
  <c r="AN33" i="46" s="1"/>
  <c r="AF33" i="46"/>
  <c r="AE33" i="46"/>
  <c r="AN32" i="46"/>
  <c r="AM32" i="46"/>
  <c r="AL32" i="46"/>
  <c r="AK32" i="46"/>
  <c r="AJ32" i="46"/>
  <c r="AI32" i="46"/>
  <c r="AH32" i="46"/>
  <c r="AG32" i="46"/>
  <c r="AF32" i="46"/>
  <c r="AE32" i="46"/>
  <c r="AN31" i="46"/>
  <c r="AM31" i="46"/>
  <c r="AL31" i="46"/>
  <c r="AK31" i="46"/>
  <c r="AJ31" i="46"/>
  <c r="AI31" i="46"/>
  <c r="AH31" i="46"/>
  <c r="AG31" i="46"/>
  <c r="AF31" i="46"/>
  <c r="AE31" i="46"/>
  <c r="AM30" i="46"/>
  <c r="AL30" i="46"/>
  <c r="AK30" i="46"/>
  <c r="AJ30" i="46"/>
  <c r="AI30" i="46"/>
  <c r="AH30" i="46"/>
  <c r="AG30" i="46"/>
  <c r="AF30" i="46"/>
  <c r="AE30" i="46"/>
  <c r="AN29" i="46"/>
  <c r="AM29" i="46"/>
  <c r="AL29" i="46"/>
  <c r="AK29" i="46"/>
  <c r="AJ29" i="46"/>
  <c r="AI29" i="46"/>
  <c r="AH29" i="46"/>
  <c r="AG29" i="46"/>
  <c r="AN30" i="46" s="1"/>
  <c r="AF29" i="46"/>
  <c r="AE29" i="46"/>
  <c r="AM28" i="46"/>
  <c r="AL28" i="46"/>
  <c r="AK28" i="46"/>
  <c r="AJ28" i="46"/>
  <c r="AI28" i="46"/>
  <c r="AH28" i="46"/>
  <c r="AG28" i="46"/>
  <c r="AF28" i="46"/>
  <c r="AE28" i="46"/>
  <c r="AM27" i="46"/>
  <c r="AL27" i="46"/>
  <c r="AK27" i="46"/>
  <c r="AJ27" i="46"/>
  <c r="AI27" i="46"/>
  <c r="AH27" i="46"/>
  <c r="AG27" i="46"/>
  <c r="AN27" i="46" s="1"/>
  <c r="AF27" i="46"/>
  <c r="AE27" i="46"/>
  <c r="AN26" i="46"/>
  <c r="AM26" i="46"/>
  <c r="AL26" i="46"/>
  <c r="AK26" i="46"/>
  <c r="AJ26" i="46"/>
  <c r="AI26" i="46"/>
  <c r="AH26" i="46"/>
  <c r="AG26" i="46"/>
  <c r="AF26" i="46"/>
  <c r="AE26" i="46"/>
  <c r="AN25" i="46"/>
  <c r="AM25" i="46"/>
  <c r="AL25" i="46"/>
  <c r="AK25" i="46"/>
  <c r="AJ25" i="46"/>
  <c r="AI25" i="46"/>
  <c r="AH25" i="46"/>
  <c r="AG25" i="46"/>
  <c r="AF25" i="46"/>
  <c r="AE25" i="46"/>
  <c r="AM24" i="46"/>
  <c r="AL24" i="46"/>
  <c r="AK24" i="46"/>
  <c r="AJ24" i="46"/>
  <c r="AI24" i="46"/>
  <c r="AH24" i="46"/>
  <c r="AG24" i="46"/>
  <c r="AF24" i="46"/>
  <c r="AE24" i="46"/>
  <c r="AN23" i="46"/>
  <c r="AM23" i="46"/>
  <c r="AL23" i="46"/>
  <c r="AK23" i="46"/>
  <c r="AJ23" i="46"/>
  <c r="AI23" i="46"/>
  <c r="AH23" i="46"/>
  <c r="AG23" i="46"/>
  <c r="AN24" i="46" s="1"/>
  <c r="AF23" i="46"/>
  <c r="AE23" i="46"/>
  <c r="AG22" i="46"/>
  <c r="AF22" i="46"/>
  <c r="B7" i="46"/>
  <c r="X2" i="46" a="1"/>
  <c r="AH22" i="46" s="1"/>
  <c r="AM55" i="45"/>
  <c r="AL55" i="45"/>
  <c r="AK55" i="45"/>
  <c r="AJ55" i="45"/>
  <c r="AI55" i="45"/>
  <c r="AH55" i="45"/>
  <c r="AG55" i="45"/>
  <c r="AN55" i="45" s="1"/>
  <c r="AF55" i="45"/>
  <c r="AE55" i="45"/>
  <c r="AN54" i="45"/>
  <c r="AM54" i="45"/>
  <c r="AL54" i="45"/>
  <c r="AK54" i="45"/>
  <c r="AJ54" i="45"/>
  <c r="AI54" i="45"/>
  <c r="AH54" i="45"/>
  <c r="AG54" i="45"/>
  <c r="AF54" i="45"/>
  <c r="AE54" i="45"/>
  <c r="AN53" i="45"/>
  <c r="AM53" i="45"/>
  <c r="AL53" i="45"/>
  <c r="AK53" i="45"/>
  <c r="AJ53" i="45"/>
  <c r="AI53" i="45"/>
  <c r="AH53" i="45"/>
  <c r="AG53" i="45"/>
  <c r="AF53" i="45"/>
  <c r="AE53" i="45"/>
  <c r="AM52" i="45"/>
  <c r="AL52" i="45"/>
  <c r="AK52" i="45"/>
  <c r="AJ52" i="45"/>
  <c r="AI52" i="45"/>
  <c r="AH52" i="45"/>
  <c r="AG52" i="45"/>
  <c r="AF52" i="45"/>
  <c r="AE52" i="45"/>
  <c r="AM51" i="45"/>
  <c r="AL51" i="45"/>
  <c r="AK51" i="45"/>
  <c r="AJ51" i="45"/>
  <c r="AI51" i="45"/>
  <c r="AH51" i="45"/>
  <c r="AG51" i="45"/>
  <c r="AN51" i="45" s="1"/>
  <c r="AF51" i="45"/>
  <c r="AE51" i="45"/>
  <c r="AM50" i="45"/>
  <c r="AL50" i="45"/>
  <c r="AK50" i="45"/>
  <c r="AJ50" i="45"/>
  <c r="AI50" i="45"/>
  <c r="AH50" i="45"/>
  <c r="AG50" i="45"/>
  <c r="AN50" i="45" s="1"/>
  <c r="AF50" i="45"/>
  <c r="AE50" i="45"/>
  <c r="AN49" i="45"/>
  <c r="AM49" i="45"/>
  <c r="AL49" i="45"/>
  <c r="AK49" i="45"/>
  <c r="AJ49" i="45"/>
  <c r="AI49" i="45"/>
  <c r="AH49" i="45"/>
  <c r="AG49" i="45"/>
  <c r="AF49" i="45"/>
  <c r="AE49" i="45"/>
  <c r="AN48" i="45"/>
  <c r="AM48" i="45"/>
  <c r="AL48" i="45"/>
  <c r="AK48" i="45"/>
  <c r="AJ48" i="45"/>
  <c r="AI48" i="45"/>
  <c r="AH48" i="45"/>
  <c r="AG48" i="45"/>
  <c r="AF48" i="45"/>
  <c r="AE48" i="45"/>
  <c r="AN47" i="45"/>
  <c r="AM47" i="45"/>
  <c r="AL47" i="45"/>
  <c r="AK47" i="45"/>
  <c r="AJ47" i="45"/>
  <c r="AI47" i="45"/>
  <c r="AH47" i="45"/>
  <c r="AG47" i="45"/>
  <c r="AF47" i="45"/>
  <c r="AE47" i="45"/>
  <c r="AM46" i="45"/>
  <c r="AL46" i="45"/>
  <c r="AK46" i="45"/>
  <c r="AJ46" i="45"/>
  <c r="AI46" i="45"/>
  <c r="AH46" i="45"/>
  <c r="AG46" i="45"/>
  <c r="AF46" i="45"/>
  <c r="AE46" i="45"/>
  <c r="AM45" i="45"/>
  <c r="AL45" i="45"/>
  <c r="AK45" i="45"/>
  <c r="AJ45" i="45"/>
  <c r="AI45" i="45"/>
  <c r="AH45" i="45"/>
  <c r="AG45" i="45"/>
  <c r="AN45" i="45" s="1"/>
  <c r="AF45" i="45"/>
  <c r="AE45" i="45"/>
  <c r="AM44" i="45"/>
  <c r="AL44" i="45"/>
  <c r="AK44" i="45"/>
  <c r="AJ44" i="45"/>
  <c r="AI44" i="45"/>
  <c r="AH44" i="45"/>
  <c r="AG44" i="45"/>
  <c r="AN44" i="45" s="1"/>
  <c r="AF44" i="45"/>
  <c r="AE44" i="45"/>
  <c r="AN43" i="45"/>
  <c r="AM43" i="45"/>
  <c r="AL43" i="45"/>
  <c r="AK43" i="45"/>
  <c r="AJ43" i="45"/>
  <c r="AI43" i="45"/>
  <c r="AH43" i="45"/>
  <c r="AG43" i="45"/>
  <c r="AF43" i="45"/>
  <c r="AE43" i="45"/>
  <c r="AN42" i="45"/>
  <c r="AM42" i="45"/>
  <c r="AL42" i="45"/>
  <c r="AK42" i="45"/>
  <c r="AJ42" i="45"/>
  <c r="AI42" i="45"/>
  <c r="AH42" i="45"/>
  <c r="AG42" i="45"/>
  <c r="AF42" i="45"/>
  <c r="AE42" i="45"/>
  <c r="AN41" i="45"/>
  <c r="AM41" i="45"/>
  <c r="AL41" i="45"/>
  <c r="AK41" i="45"/>
  <c r="AJ41" i="45"/>
  <c r="AI41" i="45"/>
  <c r="AH41" i="45"/>
  <c r="AG41" i="45"/>
  <c r="AF41" i="45"/>
  <c r="AE41" i="45"/>
  <c r="AM40" i="45"/>
  <c r="AL40" i="45"/>
  <c r="AK40" i="45"/>
  <c r="AJ40" i="45"/>
  <c r="AI40" i="45"/>
  <c r="AH40" i="45"/>
  <c r="AG40" i="45"/>
  <c r="AF40" i="45"/>
  <c r="AE40" i="45"/>
  <c r="AM39" i="45"/>
  <c r="AL39" i="45"/>
  <c r="AK39" i="45"/>
  <c r="AJ39" i="45"/>
  <c r="AI39" i="45"/>
  <c r="AH39" i="45"/>
  <c r="AG39" i="45"/>
  <c r="AN39" i="45" s="1"/>
  <c r="AF39" i="45"/>
  <c r="AE39" i="45"/>
  <c r="AM38" i="45"/>
  <c r="AL38" i="45"/>
  <c r="AK38" i="45"/>
  <c r="AJ38" i="45"/>
  <c r="AI38" i="45"/>
  <c r="AH38" i="45"/>
  <c r="AG38" i="45"/>
  <c r="AN38" i="45" s="1"/>
  <c r="AF38" i="45"/>
  <c r="AE38" i="45"/>
  <c r="AN37" i="45"/>
  <c r="AM37" i="45"/>
  <c r="AL37" i="45"/>
  <c r="AK37" i="45"/>
  <c r="AJ37" i="45"/>
  <c r="AI37" i="45"/>
  <c r="AH37" i="45"/>
  <c r="AG37" i="45"/>
  <c r="AF37" i="45"/>
  <c r="AE37" i="45"/>
  <c r="AN36" i="45"/>
  <c r="AM36" i="45"/>
  <c r="AL36" i="45"/>
  <c r="AK36" i="45"/>
  <c r="AJ36" i="45"/>
  <c r="AI36" i="45"/>
  <c r="AH36" i="45"/>
  <c r="AG36" i="45"/>
  <c r="AF36" i="45"/>
  <c r="AE36" i="45"/>
  <c r="AN35" i="45"/>
  <c r="AM35" i="45"/>
  <c r="AL35" i="45"/>
  <c r="AK35" i="45"/>
  <c r="AJ35" i="45"/>
  <c r="AI35" i="45"/>
  <c r="AH35" i="45"/>
  <c r="AG35" i="45"/>
  <c r="AF35" i="45"/>
  <c r="AE35" i="45"/>
  <c r="AM34" i="45"/>
  <c r="AL34" i="45"/>
  <c r="AK34" i="45"/>
  <c r="AJ34" i="45"/>
  <c r="AI34" i="45"/>
  <c r="AH34" i="45"/>
  <c r="AG34" i="45"/>
  <c r="AF34" i="45"/>
  <c r="AE34" i="45"/>
  <c r="AM33" i="45"/>
  <c r="AL33" i="45"/>
  <c r="AK33" i="45"/>
  <c r="AJ33" i="45"/>
  <c r="AI33" i="45"/>
  <c r="AH33" i="45"/>
  <c r="AG33" i="45"/>
  <c r="AN33" i="45" s="1"/>
  <c r="AF33" i="45"/>
  <c r="AE33" i="45"/>
  <c r="AM32" i="45"/>
  <c r="AL32" i="45"/>
  <c r="AK32" i="45"/>
  <c r="AJ32" i="45"/>
  <c r="AI32" i="45"/>
  <c r="AH32" i="45"/>
  <c r="AG32" i="45"/>
  <c r="AN32" i="45" s="1"/>
  <c r="AF32" i="45"/>
  <c r="AE32" i="45"/>
  <c r="AN31" i="45"/>
  <c r="AM31" i="45"/>
  <c r="AL31" i="45"/>
  <c r="AK31" i="45"/>
  <c r="AJ31" i="45"/>
  <c r="AI31" i="45"/>
  <c r="AH31" i="45"/>
  <c r="AG31" i="45"/>
  <c r="AF31" i="45"/>
  <c r="AE31" i="45"/>
  <c r="AN30" i="45"/>
  <c r="AM30" i="45"/>
  <c r="AL30" i="45"/>
  <c r="AK30" i="45"/>
  <c r="AJ30" i="45"/>
  <c r="AI30" i="45"/>
  <c r="AH30" i="45"/>
  <c r="AG30" i="45"/>
  <c r="AF30" i="45"/>
  <c r="AE30" i="45"/>
  <c r="AN29" i="45"/>
  <c r="AM29" i="45"/>
  <c r="AL29" i="45"/>
  <c r="AK29" i="45"/>
  <c r="AJ29" i="45"/>
  <c r="AI29" i="45"/>
  <c r="AH29" i="45"/>
  <c r="AG29" i="45"/>
  <c r="AF29" i="45"/>
  <c r="AE29" i="45"/>
  <c r="AM28" i="45"/>
  <c r="AL28" i="45"/>
  <c r="AK28" i="45"/>
  <c r="AJ28" i="45"/>
  <c r="AI28" i="45"/>
  <c r="AH28" i="45"/>
  <c r="AG28" i="45"/>
  <c r="AF28" i="45"/>
  <c r="AE28" i="45"/>
  <c r="AM27" i="45"/>
  <c r="AL27" i="45"/>
  <c r="AK27" i="45"/>
  <c r="AJ27" i="45"/>
  <c r="AI27" i="45"/>
  <c r="AH27" i="45"/>
  <c r="AG27" i="45"/>
  <c r="AN27" i="45" s="1"/>
  <c r="AF27" i="45"/>
  <c r="AE27" i="45"/>
  <c r="AM26" i="45"/>
  <c r="AL26" i="45"/>
  <c r="AK26" i="45"/>
  <c r="AJ26" i="45"/>
  <c r="AI26" i="45"/>
  <c r="AH26" i="45"/>
  <c r="AG26" i="45"/>
  <c r="AN26" i="45" s="1"/>
  <c r="AF26" i="45"/>
  <c r="AE26" i="45"/>
  <c r="AN25" i="45"/>
  <c r="AM25" i="45"/>
  <c r="AL25" i="45"/>
  <c r="AK25" i="45"/>
  <c r="AJ25" i="45"/>
  <c r="AI25" i="45"/>
  <c r="AH25" i="45"/>
  <c r="AG25" i="45"/>
  <c r="AF25" i="45"/>
  <c r="AE25" i="45"/>
  <c r="AN24" i="45"/>
  <c r="AM24" i="45"/>
  <c r="AL24" i="45"/>
  <c r="AK24" i="45"/>
  <c r="AJ24" i="45"/>
  <c r="AI24" i="45"/>
  <c r="AH24" i="45"/>
  <c r="AG24" i="45"/>
  <c r="AF24" i="45"/>
  <c r="AE24" i="45"/>
  <c r="AN23" i="45"/>
  <c r="AM23" i="45"/>
  <c r="AL23" i="45"/>
  <c r="AK23" i="45"/>
  <c r="AJ23" i="45"/>
  <c r="AI23" i="45"/>
  <c r="AH23" i="45"/>
  <c r="AG23" i="45"/>
  <c r="AF23" i="45"/>
  <c r="AE23" i="45"/>
  <c r="AG22" i="45"/>
  <c r="AF22" i="45"/>
  <c r="B7" i="45"/>
  <c r="X2" i="45" a="1"/>
  <c r="AH22" i="45" s="1"/>
  <c r="AM55" i="44"/>
  <c r="AL55" i="44"/>
  <c r="AK55" i="44"/>
  <c r="AJ55" i="44"/>
  <c r="AI55" i="44"/>
  <c r="AH55" i="44"/>
  <c r="AG55" i="44"/>
  <c r="AN55" i="44" s="1"/>
  <c r="AF55" i="44"/>
  <c r="AE55" i="44"/>
  <c r="AN54" i="44"/>
  <c r="AM54" i="44"/>
  <c r="AL54" i="44"/>
  <c r="AK54" i="44"/>
  <c r="AJ54" i="44"/>
  <c r="AI54" i="44"/>
  <c r="AH54" i="44"/>
  <c r="AG54" i="44"/>
  <c r="AF54" i="44"/>
  <c r="AE54" i="44"/>
  <c r="AM53" i="44"/>
  <c r="AL53" i="44"/>
  <c r="AK53" i="44"/>
  <c r="AJ53" i="44"/>
  <c r="AI53" i="44"/>
  <c r="AH53" i="44"/>
  <c r="AG53" i="44"/>
  <c r="AF53" i="44"/>
  <c r="AE53" i="44"/>
  <c r="AM52" i="44"/>
  <c r="AL52" i="44"/>
  <c r="AK52" i="44"/>
  <c r="AJ52" i="44"/>
  <c r="AI52" i="44"/>
  <c r="AH52" i="44"/>
  <c r="AG52" i="44"/>
  <c r="AN52" i="44" s="1"/>
  <c r="AF52" i="44"/>
  <c r="AE52" i="44"/>
  <c r="AM51" i="44"/>
  <c r="AL51" i="44"/>
  <c r="AK51" i="44"/>
  <c r="AJ51" i="44"/>
  <c r="AI51" i="44"/>
  <c r="AH51" i="44"/>
  <c r="AG51" i="44"/>
  <c r="AN51" i="44" s="1"/>
  <c r="AF51" i="44"/>
  <c r="AE51" i="44"/>
  <c r="AN50" i="44"/>
  <c r="AM50" i="44"/>
  <c r="AL50" i="44"/>
  <c r="AK50" i="44"/>
  <c r="AJ50" i="44"/>
  <c r="AI50" i="44"/>
  <c r="AH50" i="44"/>
  <c r="AG50" i="44"/>
  <c r="AF50" i="44"/>
  <c r="AE50" i="44"/>
  <c r="AG49" i="44"/>
  <c r="AF49" i="44"/>
  <c r="B7" i="44"/>
  <c r="X2" i="44" a="1"/>
  <c r="AH22" i="44" s="1"/>
  <c r="AM55" i="43"/>
  <c r="AL55" i="43"/>
  <c r="AK55" i="43"/>
  <c r="AJ55" i="43"/>
  <c r="AI55" i="43"/>
  <c r="AH55" i="43"/>
  <c r="AG55" i="43"/>
  <c r="AN55" i="43" s="1"/>
  <c r="AF55" i="43"/>
  <c r="AE55" i="43"/>
  <c r="AM54" i="43"/>
  <c r="AL54" i="43"/>
  <c r="AK54" i="43"/>
  <c r="AJ54" i="43"/>
  <c r="AI54" i="43"/>
  <c r="AH54" i="43"/>
  <c r="AG54" i="43"/>
  <c r="AN54" i="43" s="1"/>
  <c r="AF54" i="43"/>
  <c r="AE54" i="43"/>
  <c r="AM53" i="43"/>
  <c r="AL53" i="43"/>
  <c r="AK53" i="43"/>
  <c r="AJ53" i="43"/>
  <c r="AI53" i="43"/>
  <c r="AH53" i="43"/>
  <c r="AG53" i="43"/>
  <c r="AN53" i="43" s="1"/>
  <c r="AF53" i="43"/>
  <c r="AE53" i="43"/>
  <c r="AM52" i="43"/>
  <c r="AL52" i="43"/>
  <c r="AK52" i="43"/>
  <c r="AJ52" i="43"/>
  <c r="AI52" i="43"/>
  <c r="AH52" i="43"/>
  <c r="AG52" i="43"/>
  <c r="AN52" i="43" s="1"/>
  <c r="AF52" i="43"/>
  <c r="AE52" i="43"/>
  <c r="AM51" i="43"/>
  <c r="AL51" i="43"/>
  <c r="AK51" i="43"/>
  <c r="AJ51" i="43"/>
  <c r="AI51" i="43"/>
  <c r="AH51" i="43"/>
  <c r="AG51" i="43"/>
  <c r="AN51" i="43" s="1"/>
  <c r="AF51" i="43"/>
  <c r="AE51" i="43"/>
  <c r="AN50" i="43"/>
  <c r="AM50" i="43"/>
  <c r="AL50" i="43"/>
  <c r="AK50" i="43"/>
  <c r="AJ50" i="43"/>
  <c r="AI50" i="43"/>
  <c r="AH50" i="43"/>
  <c r="AG50" i="43"/>
  <c r="AF50" i="43"/>
  <c r="AE50" i="43"/>
  <c r="AM49" i="43"/>
  <c r="AL49" i="43"/>
  <c r="AK49" i="43"/>
  <c r="AJ49" i="43"/>
  <c r="AI49" i="43"/>
  <c r="AH49" i="43"/>
  <c r="AG49" i="43"/>
  <c r="AN49" i="43" s="1"/>
  <c r="AF49" i="43"/>
  <c r="AE49" i="43"/>
  <c r="AM48" i="43"/>
  <c r="AL48" i="43"/>
  <c r="AK48" i="43"/>
  <c r="AJ48" i="43"/>
  <c r="AI48" i="43"/>
  <c r="AH48" i="43"/>
  <c r="AG48" i="43"/>
  <c r="AF48" i="43"/>
  <c r="AE48" i="43"/>
  <c r="AM47" i="43"/>
  <c r="AL47" i="43"/>
  <c r="AK47" i="43"/>
  <c r="AJ47" i="43"/>
  <c r="AI47" i="43"/>
  <c r="AH47" i="43"/>
  <c r="AG47" i="43"/>
  <c r="AN47" i="43" s="1"/>
  <c r="AF47" i="43"/>
  <c r="AE47" i="43"/>
  <c r="AM46" i="43"/>
  <c r="AL46" i="43"/>
  <c r="AK46" i="43"/>
  <c r="AJ46" i="43"/>
  <c r="AI46" i="43"/>
  <c r="AH46" i="43"/>
  <c r="AG46" i="43"/>
  <c r="AN46" i="43" s="1"/>
  <c r="AF46" i="43"/>
  <c r="AE46" i="43"/>
  <c r="AM45" i="43"/>
  <c r="AL45" i="43"/>
  <c r="AK45" i="43"/>
  <c r="AJ45" i="43"/>
  <c r="AI45" i="43"/>
  <c r="AH45" i="43"/>
  <c r="AG45" i="43"/>
  <c r="AN45" i="43" s="1"/>
  <c r="AF45" i="43"/>
  <c r="AE45" i="43"/>
  <c r="AN44" i="43"/>
  <c r="AM44" i="43"/>
  <c r="AL44" i="43"/>
  <c r="AK44" i="43"/>
  <c r="AJ44" i="43"/>
  <c r="AI44" i="43"/>
  <c r="AH44" i="43"/>
  <c r="AG44" i="43"/>
  <c r="AF44" i="43"/>
  <c r="AE44" i="43"/>
  <c r="AM43" i="43"/>
  <c r="AL43" i="43"/>
  <c r="AK43" i="43"/>
  <c r="AJ43" i="43"/>
  <c r="AI43" i="43"/>
  <c r="AH43" i="43"/>
  <c r="AG43" i="43"/>
  <c r="AN43" i="43" s="1"/>
  <c r="AF43" i="43"/>
  <c r="AE43" i="43"/>
  <c r="AM42" i="43"/>
  <c r="AL42" i="43"/>
  <c r="AK42" i="43"/>
  <c r="AJ42" i="43"/>
  <c r="AI42" i="43"/>
  <c r="AH42" i="43"/>
  <c r="AG42" i="43"/>
  <c r="AF42" i="43"/>
  <c r="AE42" i="43"/>
  <c r="AM41" i="43"/>
  <c r="AL41" i="43"/>
  <c r="AK41" i="43"/>
  <c r="AJ41" i="43"/>
  <c r="AI41" i="43"/>
  <c r="AH41" i="43"/>
  <c r="AG41" i="43"/>
  <c r="AN41" i="43" s="1"/>
  <c r="AF41" i="43"/>
  <c r="AE41" i="43"/>
  <c r="AM40" i="43"/>
  <c r="AL40" i="43"/>
  <c r="AK40" i="43"/>
  <c r="AJ40" i="43"/>
  <c r="AI40" i="43"/>
  <c r="AH40" i="43"/>
  <c r="AG40" i="43"/>
  <c r="AN40" i="43" s="1"/>
  <c r="AF40" i="43"/>
  <c r="AE40" i="43"/>
  <c r="AM39" i="43"/>
  <c r="AL39" i="43"/>
  <c r="AK39" i="43"/>
  <c r="AJ39" i="43"/>
  <c r="AI39" i="43"/>
  <c r="AH39" i="43"/>
  <c r="AG39" i="43"/>
  <c r="AN39" i="43" s="1"/>
  <c r="AF39" i="43"/>
  <c r="AE39" i="43"/>
  <c r="AN38" i="43"/>
  <c r="AM38" i="43"/>
  <c r="AL38" i="43"/>
  <c r="AK38" i="43"/>
  <c r="AJ38" i="43"/>
  <c r="AI38" i="43"/>
  <c r="AH38" i="43"/>
  <c r="AG38" i="43"/>
  <c r="AF38" i="43"/>
  <c r="AE38" i="43"/>
  <c r="AM37" i="43"/>
  <c r="AL37" i="43"/>
  <c r="AK37" i="43"/>
  <c r="AJ37" i="43"/>
  <c r="AI37" i="43"/>
  <c r="AH37" i="43"/>
  <c r="AG37" i="43"/>
  <c r="AN37" i="43" s="1"/>
  <c r="AF37" i="43"/>
  <c r="AE37" i="43"/>
  <c r="AM36" i="43"/>
  <c r="AL36" i="43"/>
  <c r="AK36" i="43"/>
  <c r="AJ36" i="43"/>
  <c r="AI36" i="43"/>
  <c r="AH36" i="43"/>
  <c r="AG36" i="43"/>
  <c r="AF36" i="43"/>
  <c r="AE36" i="43"/>
  <c r="AM35" i="43"/>
  <c r="AL35" i="43"/>
  <c r="AK35" i="43"/>
  <c r="AJ35" i="43"/>
  <c r="AI35" i="43"/>
  <c r="AH35" i="43"/>
  <c r="AG35" i="43"/>
  <c r="AN35" i="43" s="1"/>
  <c r="AF35" i="43"/>
  <c r="AE35" i="43"/>
  <c r="AM34" i="43"/>
  <c r="AL34" i="43"/>
  <c r="AK34" i="43"/>
  <c r="AJ34" i="43"/>
  <c r="AI34" i="43"/>
  <c r="AH34" i="43"/>
  <c r="AG34" i="43"/>
  <c r="AN34" i="43" s="1"/>
  <c r="AF34" i="43"/>
  <c r="AE34" i="43"/>
  <c r="AM33" i="43"/>
  <c r="AL33" i="43"/>
  <c r="AK33" i="43"/>
  <c r="AJ33" i="43"/>
  <c r="AI33" i="43"/>
  <c r="AH33" i="43"/>
  <c r="AG33" i="43"/>
  <c r="AN33" i="43" s="1"/>
  <c r="AF33" i="43"/>
  <c r="AE33" i="43"/>
  <c r="AN32" i="43"/>
  <c r="AM32" i="43"/>
  <c r="AL32" i="43"/>
  <c r="AK32" i="43"/>
  <c r="AJ32" i="43"/>
  <c r="AI32" i="43"/>
  <c r="AH32" i="43"/>
  <c r="AG32" i="43"/>
  <c r="AF32" i="43"/>
  <c r="AE32" i="43"/>
  <c r="AM31" i="43"/>
  <c r="AL31" i="43"/>
  <c r="AK31" i="43"/>
  <c r="AJ31" i="43"/>
  <c r="AI31" i="43"/>
  <c r="AH31" i="43"/>
  <c r="AG31" i="43"/>
  <c r="AN31" i="43" s="1"/>
  <c r="AF31" i="43"/>
  <c r="AE31" i="43"/>
  <c r="AM30" i="43"/>
  <c r="AL30" i="43"/>
  <c r="AK30" i="43"/>
  <c r="AJ30" i="43"/>
  <c r="AI30" i="43"/>
  <c r="AH30" i="43"/>
  <c r="AG30" i="43"/>
  <c r="AF30" i="43"/>
  <c r="AE30" i="43"/>
  <c r="AM29" i="43"/>
  <c r="AL29" i="43"/>
  <c r="AK29" i="43"/>
  <c r="AJ29" i="43"/>
  <c r="AI29" i="43"/>
  <c r="AH29" i="43"/>
  <c r="AG29" i="43"/>
  <c r="AN29" i="43" s="1"/>
  <c r="AF29" i="43"/>
  <c r="AE29" i="43"/>
  <c r="AM28" i="43"/>
  <c r="AL28" i="43"/>
  <c r="AK28" i="43"/>
  <c r="AJ28" i="43"/>
  <c r="AI28" i="43"/>
  <c r="AH28" i="43"/>
  <c r="AG28" i="43"/>
  <c r="AN28" i="43" s="1"/>
  <c r="AF28" i="43"/>
  <c r="AE28" i="43"/>
  <c r="AM27" i="43"/>
  <c r="AL27" i="43"/>
  <c r="AK27" i="43"/>
  <c r="AJ27" i="43"/>
  <c r="AI27" i="43"/>
  <c r="AH27" i="43"/>
  <c r="AG27" i="43"/>
  <c r="AN27" i="43" s="1"/>
  <c r="AF27" i="43"/>
  <c r="AE27" i="43"/>
  <c r="AN26" i="43"/>
  <c r="AM26" i="43"/>
  <c r="AL26" i="43"/>
  <c r="AK26" i="43"/>
  <c r="AJ26" i="43"/>
  <c r="AI26" i="43"/>
  <c r="AH26" i="43"/>
  <c r="AG26" i="43"/>
  <c r="AF26" i="43"/>
  <c r="AE26" i="43"/>
  <c r="AM25" i="43"/>
  <c r="AL25" i="43"/>
  <c r="AK25" i="43"/>
  <c r="AJ25" i="43"/>
  <c r="AI25" i="43"/>
  <c r="AH25" i="43"/>
  <c r="AG25" i="43"/>
  <c r="AN25" i="43" s="1"/>
  <c r="AF25" i="43"/>
  <c r="AE25" i="43"/>
  <c r="AM24" i="43"/>
  <c r="AL24" i="43"/>
  <c r="AK24" i="43"/>
  <c r="AJ24" i="43"/>
  <c r="AI24" i="43"/>
  <c r="AH24" i="43"/>
  <c r="AG24" i="43"/>
  <c r="AF24" i="43"/>
  <c r="AE24" i="43"/>
  <c r="AM23" i="43"/>
  <c r="AL23" i="43"/>
  <c r="AK23" i="43"/>
  <c r="AJ23" i="43"/>
  <c r="AI23" i="43"/>
  <c r="AH23" i="43"/>
  <c r="AG23" i="43"/>
  <c r="AN23" i="43" s="1"/>
  <c r="AF23" i="43"/>
  <c r="AE23" i="43"/>
  <c r="AG22" i="43"/>
  <c r="AF22" i="43"/>
  <c r="B7" i="43"/>
  <c r="X2" i="43" a="1"/>
  <c r="AH22" i="43" s="1"/>
  <c r="AN55" i="42"/>
  <c r="AM55" i="42"/>
  <c r="AL55" i="42"/>
  <c r="AK55" i="42"/>
  <c r="AJ55" i="42"/>
  <c r="AI55" i="42"/>
  <c r="AH55" i="42"/>
  <c r="AG55" i="42"/>
  <c r="AF55" i="42"/>
  <c r="AE55" i="42"/>
  <c r="AM54" i="42"/>
  <c r="AL54" i="42"/>
  <c r="AK54" i="42"/>
  <c r="AJ54" i="42"/>
  <c r="AI54" i="42"/>
  <c r="AH54" i="42"/>
  <c r="AG54" i="42"/>
  <c r="AN54" i="42" s="1"/>
  <c r="AF54" i="42"/>
  <c r="AE54" i="42"/>
  <c r="AN53" i="42"/>
  <c r="AM53" i="42"/>
  <c r="AL53" i="42"/>
  <c r="AK53" i="42"/>
  <c r="AJ53" i="42"/>
  <c r="AI53" i="42"/>
  <c r="AH53" i="42"/>
  <c r="AG53" i="42"/>
  <c r="AF53" i="42"/>
  <c r="AE53" i="42"/>
  <c r="AM52" i="42"/>
  <c r="AL52" i="42"/>
  <c r="AK52" i="42"/>
  <c r="AJ52" i="42"/>
  <c r="AI52" i="42"/>
  <c r="AH52" i="42"/>
  <c r="AG52" i="42"/>
  <c r="AF52" i="42"/>
  <c r="AE52" i="42"/>
  <c r="AM51" i="42"/>
  <c r="AL51" i="42"/>
  <c r="AK51" i="42"/>
  <c r="AJ51" i="42"/>
  <c r="AI51" i="42"/>
  <c r="AH51" i="42"/>
  <c r="AG51" i="42"/>
  <c r="AN51" i="42" s="1"/>
  <c r="AF51" i="42"/>
  <c r="AE51" i="42"/>
  <c r="AN50" i="42"/>
  <c r="AM50" i="42"/>
  <c r="AL50" i="42"/>
  <c r="AK50" i="42"/>
  <c r="AJ50" i="42"/>
  <c r="AI50" i="42"/>
  <c r="AH50" i="42"/>
  <c r="AG50" i="42"/>
  <c r="AF50" i="42"/>
  <c r="AE50" i="42"/>
  <c r="AN49" i="42"/>
  <c r="AM49" i="42"/>
  <c r="AL49" i="42"/>
  <c r="AK49" i="42"/>
  <c r="AJ49" i="42"/>
  <c r="AI49" i="42"/>
  <c r="AH49" i="42"/>
  <c r="AG49" i="42"/>
  <c r="AF49" i="42"/>
  <c r="AE49" i="42"/>
  <c r="AN48" i="42"/>
  <c r="AM48" i="42"/>
  <c r="AL48" i="42"/>
  <c r="AK48" i="42"/>
  <c r="AJ48" i="42"/>
  <c r="AI48" i="42"/>
  <c r="AH48" i="42"/>
  <c r="AG48" i="42"/>
  <c r="AF48" i="42"/>
  <c r="AE48" i="42"/>
  <c r="AN47" i="42"/>
  <c r="AM47" i="42"/>
  <c r="AL47" i="42"/>
  <c r="AK47" i="42"/>
  <c r="AJ47" i="42"/>
  <c r="AI47" i="42"/>
  <c r="AH47" i="42"/>
  <c r="AG47" i="42"/>
  <c r="AF47" i="42"/>
  <c r="AE47" i="42"/>
  <c r="AM46" i="42"/>
  <c r="AL46" i="42"/>
  <c r="AK46" i="42"/>
  <c r="AJ46" i="42"/>
  <c r="AI46" i="42"/>
  <c r="AH46" i="42"/>
  <c r="AG46" i="42"/>
  <c r="AF46" i="42"/>
  <c r="AE46" i="42"/>
  <c r="AM45" i="42"/>
  <c r="AL45" i="42"/>
  <c r="AK45" i="42"/>
  <c r="AJ45" i="42"/>
  <c r="AI45" i="42"/>
  <c r="AH45" i="42"/>
  <c r="AG45" i="42"/>
  <c r="AN45" i="42" s="1"/>
  <c r="AF45" i="42"/>
  <c r="AE45" i="42"/>
  <c r="AN44" i="42"/>
  <c r="AM44" i="42"/>
  <c r="AL44" i="42"/>
  <c r="AK44" i="42"/>
  <c r="AJ44" i="42"/>
  <c r="AI44" i="42"/>
  <c r="AH44" i="42"/>
  <c r="AG44" i="42"/>
  <c r="AF44" i="42"/>
  <c r="AE44" i="42"/>
  <c r="AN43" i="42"/>
  <c r="AM43" i="42"/>
  <c r="AL43" i="42"/>
  <c r="AK43" i="42"/>
  <c r="AJ43" i="42"/>
  <c r="AI43" i="42"/>
  <c r="AH43" i="42"/>
  <c r="AG43" i="42"/>
  <c r="AF43" i="42"/>
  <c r="AE43" i="42"/>
  <c r="AN42" i="42"/>
  <c r="AM42" i="42"/>
  <c r="AL42" i="42"/>
  <c r="AK42" i="42"/>
  <c r="AJ42" i="42"/>
  <c r="AI42" i="42"/>
  <c r="AH42" i="42"/>
  <c r="AG42" i="42"/>
  <c r="AF42" i="42"/>
  <c r="AE42" i="42"/>
  <c r="AN41" i="42"/>
  <c r="AM41" i="42"/>
  <c r="AL41" i="42"/>
  <c r="AK41" i="42"/>
  <c r="AJ41" i="42"/>
  <c r="AI41" i="42"/>
  <c r="AH41" i="42"/>
  <c r="AG41" i="42"/>
  <c r="AF41" i="42"/>
  <c r="AE41" i="42"/>
  <c r="AM40" i="42"/>
  <c r="AL40" i="42"/>
  <c r="AK40" i="42"/>
  <c r="AJ40" i="42"/>
  <c r="AI40" i="42"/>
  <c r="AH40" i="42"/>
  <c r="AG40" i="42"/>
  <c r="AF40" i="42"/>
  <c r="AE40" i="42"/>
  <c r="AM39" i="42"/>
  <c r="AL39" i="42"/>
  <c r="AK39" i="42"/>
  <c r="AJ39" i="42"/>
  <c r="AI39" i="42"/>
  <c r="AH39" i="42"/>
  <c r="AG39" i="42"/>
  <c r="AN39" i="42" s="1"/>
  <c r="AF39" i="42"/>
  <c r="AE39" i="42"/>
  <c r="AN38" i="42"/>
  <c r="AM38" i="42"/>
  <c r="AL38" i="42"/>
  <c r="AK38" i="42"/>
  <c r="AJ38" i="42"/>
  <c r="AI38" i="42"/>
  <c r="AH38" i="42"/>
  <c r="AG38" i="42"/>
  <c r="AF38" i="42"/>
  <c r="AE38" i="42"/>
  <c r="AN37" i="42"/>
  <c r="AM37" i="42"/>
  <c r="AL37" i="42"/>
  <c r="AK37" i="42"/>
  <c r="AJ37" i="42"/>
  <c r="AI37" i="42"/>
  <c r="AH37" i="42"/>
  <c r="AG37" i="42"/>
  <c r="AF37" i="42"/>
  <c r="AE37" i="42"/>
  <c r="AN36" i="42"/>
  <c r="AM36" i="42"/>
  <c r="AL36" i="42"/>
  <c r="AK36" i="42"/>
  <c r="AJ36" i="42"/>
  <c r="AI36" i="42"/>
  <c r="AH36" i="42"/>
  <c r="AG36" i="42"/>
  <c r="AF36" i="42"/>
  <c r="AE36" i="42"/>
  <c r="AN35" i="42"/>
  <c r="AM35" i="42"/>
  <c r="AL35" i="42"/>
  <c r="AK35" i="42"/>
  <c r="AJ35" i="42"/>
  <c r="AI35" i="42"/>
  <c r="AH35" i="42"/>
  <c r="AG35" i="42"/>
  <c r="AF35" i="42"/>
  <c r="AE35" i="42"/>
  <c r="AM34" i="42"/>
  <c r="AL34" i="42"/>
  <c r="AK34" i="42"/>
  <c r="AJ34" i="42"/>
  <c r="AI34" i="42"/>
  <c r="AH34" i="42"/>
  <c r="AG34" i="42"/>
  <c r="AF34" i="42"/>
  <c r="AE34" i="42"/>
  <c r="AM33" i="42"/>
  <c r="AL33" i="42"/>
  <c r="AK33" i="42"/>
  <c r="AJ33" i="42"/>
  <c r="AI33" i="42"/>
  <c r="AH33" i="42"/>
  <c r="AG33" i="42"/>
  <c r="AN33" i="42" s="1"/>
  <c r="AF33" i="42"/>
  <c r="AE33" i="42"/>
  <c r="AN32" i="42"/>
  <c r="AM32" i="42"/>
  <c r="AL32" i="42"/>
  <c r="AK32" i="42"/>
  <c r="AJ32" i="42"/>
  <c r="AI32" i="42"/>
  <c r="AH32" i="42"/>
  <c r="AG32" i="42"/>
  <c r="AF32" i="42"/>
  <c r="AE32" i="42"/>
  <c r="AN31" i="42"/>
  <c r="AM31" i="42"/>
  <c r="AL31" i="42"/>
  <c r="AK31" i="42"/>
  <c r="AJ31" i="42"/>
  <c r="AI31" i="42"/>
  <c r="AH31" i="42"/>
  <c r="AG31" i="42"/>
  <c r="AF31" i="42"/>
  <c r="AE31" i="42"/>
  <c r="AN30" i="42"/>
  <c r="AM30" i="42"/>
  <c r="AL30" i="42"/>
  <c r="AK30" i="42"/>
  <c r="AJ30" i="42"/>
  <c r="AI30" i="42"/>
  <c r="AH30" i="42"/>
  <c r="AG30" i="42"/>
  <c r="AF30" i="42"/>
  <c r="AE30" i="42"/>
  <c r="AN29" i="42"/>
  <c r="AM29" i="42"/>
  <c r="AL29" i="42"/>
  <c r="AK29" i="42"/>
  <c r="AJ29" i="42"/>
  <c r="AI29" i="42"/>
  <c r="AH29" i="42"/>
  <c r="AG29" i="42"/>
  <c r="AF29" i="42"/>
  <c r="AE29" i="42"/>
  <c r="AM28" i="42"/>
  <c r="AL28" i="42"/>
  <c r="AK28" i="42"/>
  <c r="AJ28" i="42"/>
  <c r="AI28" i="42"/>
  <c r="AH28" i="42"/>
  <c r="AG28" i="42"/>
  <c r="AF28" i="42"/>
  <c r="AE28" i="42"/>
  <c r="AM27" i="42"/>
  <c r="AL27" i="42"/>
  <c r="AK27" i="42"/>
  <c r="AJ27" i="42"/>
  <c r="AI27" i="42"/>
  <c r="AH27" i="42"/>
  <c r="AG27" i="42"/>
  <c r="AN27" i="42" s="1"/>
  <c r="AF27" i="42"/>
  <c r="AE27" i="42"/>
  <c r="AN26" i="42"/>
  <c r="AM26" i="42"/>
  <c r="AL26" i="42"/>
  <c r="AK26" i="42"/>
  <c r="AJ26" i="42"/>
  <c r="AI26" i="42"/>
  <c r="AH26" i="42"/>
  <c r="AG26" i="42"/>
  <c r="AF26" i="42"/>
  <c r="AE26" i="42"/>
  <c r="AN25" i="42"/>
  <c r="AM25" i="42"/>
  <c r="AL25" i="42"/>
  <c r="AK25" i="42"/>
  <c r="AJ25" i="42"/>
  <c r="AI25" i="42"/>
  <c r="AH25" i="42"/>
  <c r="AG25" i="42"/>
  <c r="AF25" i="42"/>
  <c r="AE25" i="42"/>
  <c r="AN24" i="42"/>
  <c r="AM24" i="42"/>
  <c r="AL24" i="42"/>
  <c r="AK24" i="42"/>
  <c r="AJ24" i="42"/>
  <c r="AI24" i="42"/>
  <c r="AH24" i="42"/>
  <c r="AG24" i="42"/>
  <c r="AF24" i="42"/>
  <c r="AE24" i="42"/>
  <c r="AN23" i="42"/>
  <c r="AM23" i="42"/>
  <c r="AL23" i="42"/>
  <c r="AK23" i="42"/>
  <c r="AJ23" i="42"/>
  <c r="AI23" i="42"/>
  <c r="AH23" i="42"/>
  <c r="AG23" i="42"/>
  <c r="AF23" i="42"/>
  <c r="AE23" i="42"/>
  <c r="AG22" i="42"/>
  <c r="AF22" i="42"/>
  <c r="B7" i="42"/>
  <c r="X2" i="42" a="1"/>
  <c r="AH22" i="42" s="1"/>
  <c r="AM55" i="41"/>
  <c r="AL55" i="41"/>
  <c r="AK55" i="41"/>
  <c r="AJ55" i="41"/>
  <c r="AI55" i="41"/>
  <c r="AH55" i="41"/>
  <c r="AG55" i="41"/>
  <c r="AN55" i="41" s="1"/>
  <c r="AF55" i="41"/>
  <c r="AE55" i="41"/>
  <c r="AN54" i="41"/>
  <c r="AM54" i="41"/>
  <c r="AL54" i="41"/>
  <c r="AK54" i="41"/>
  <c r="AJ54" i="41"/>
  <c r="AI54" i="41"/>
  <c r="AH54" i="41"/>
  <c r="AG54" i="41"/>
  <c r="AF54" i="41"/>
  <c r="AE54" i="41"/>
  <c r="AN53" i="41"/>
  <c r="AM53" i="41"/>
  <c r="AL53" i="41"/>
  <c r="AK53" i="41"/>
  <c r="AJ53" i="41"/>
  <c r="AI53" i="41"/>
  <c r="AH53" i="41"/>
  <c r="AG53" i="41"/>
  <c r="AF53" i="41"/>
  <c r="AE53" i="41"/>
  <c r="AM52" i="41"/>
  <c r="AL52" i="41"/>
  <c r="AK52" i="41"/>
  <c r="AJ52" i="41"/>
  <c r="AI52" i="41"/>
  <c r="AH52" i="41"/>
  <c r="AG52" i="41"/>
  <c r="AF52" i="41"/>
  <c r="AE52" i="41"/>
  <c r="AM51" i="41"/>
  <c r="AL51" i="41"/>
  <c r="AK51" i="41"/>
  <c r="AJ51" i="41"/>
  <c r="AI51" i="41"/>
  <c r="AH51" i="41"/>
  <c r="AG51" i="41"/>
  <c r="AN51" i="41" s="1"/>
  <c r="AF51" i="41"/>
  <c r="AE51" i="41"/>
  <c r="AM50" i="41"/>
  <c r="AL50" i="41"/>
  <c r="AK50" i="41"/>
  <c r="AJ50" i="41"/>
  <c r="AI50" i="41"/>
  <c r="AH50" i="41"/>
  <c r="AG50" i="41"/>
  <c r="AF50" i="41"/>
  <c r="AE50" i="41"/>
  <c r="AM49" i="41"/>
  <c r="AL49" i="41"/>
  <c r="AK49" i="41"/>
  <c r="AJ49" i="41"/>
  <c r="AI49" i="41"/>
  <c r="AH49" i="41"/>
  <c r="AG49" i="41"/>
  <c r="AN49" i="41" s="1"/>
  <c r="AF49" i="41"/>
  <c r="AE49" i="41"/>
  <c r="AN48" i="41"/>
  <c r="AM48" i="41"/>
  <c r="AL48" i="41"/>
  <c r="AK48" i="41"/>
  <c r="AJ48" i="41"/>
  <c r="AI48" i="41"/>
  <c r="AH48" i="41"/>
  <c r="AG48" i="41"/>
  <c r="AF48" i="41"/>
  <c r="AE48" i="41"/>
  <c r="AN47" i="41"/>
  <c r="AM47" i="41"/>
  <c r="AL47" i="41"/>
  <c r="AK47" i="41"/>
  <c r="AJ47" i="41"/>
  <c r="AI47" i="41"/>
  <c r="AH47" i="41"/>
  <c r="AG47" i="41"/>
  <c r="AF47" i="41"/>
  <c r="AE47" i="41"/>
  <c r="AM46" i="41"/>
  <c r="AL46" i="41"/>
  <c r="AK46" i="41"/>
  <c r="AJ46" i="41"/>
  <c r="AI46" i="41"/>
  <c r="AH46" i="41"/>
  <c r="AG46" i="41"/>
  <c r="AF46" i="41"/>
  <c r="AE46" i="41"/>
  <c r="AM45" i="41"/>
  <c r="AL45" i="41"/>
  <c r="AK45" i="41"/>
  <c r="AJ45" i="41"/>
  <c r="AI45" i="41"/>
  <c r="AH45" i="41"/>
  <c r="AG45" i="41"/>
  <c r="AN45" i="41" s="1"/>
  <c r="AF45" i="41"/>
  <c r="AE45" i="41"/>
  <c r="AM44" i="41"/>
  <c r="AL44" i="41"/>
  <c r="AK44" i="41"/>
  <c r="AJ44" i="41"/>
  <c r="AI44" i="41"/>
  <c r="AH44" i="41"/>
  <c r="AG44" i="41"/>
  <c r="AF44" i="41"/>
  <c r="AE44" i="41"/>
  <c r="AM43" i="41"/>
  <c r="AL43" i="41"/>
  <c r="AK43" i="41"/>
  <c r="AJ43" i="41"/>
  <c r="AI43" i="41"/>
  <c r="AH43" i="41"/>
  <c r="AG43" i="41"/>
  <c r="AN43" i="41" s="1"/>
  <c r="AF43" i="41"/>
  <c r="AE43" i="41"/>
  <c r="AN42" i="41"/>
  <c r="AM42" i="41"/>
  <c r="AL42" i="41"/>
  <c r="AK42" i="41"/>
  <c r="AJ42" i="41"/>
  <c r="AI42" i="41"/>
  <c r="AH42" i="41"/>
  <c r="AG42" i="41"/>
  <c r="AF42" i="41"/>
  <c r="AE42" i="41"/>
  <c r="AN41" i="41"/>
  <c r="AM41" i="41"/>
  <c r="AL41" i="41"/>
  <c r="AK41" i="41"/>
  <c r="AJ41" i="41"/>
  <c r="AI41" i="41"/>
  <c r="AH41" i="41"/>
  <c r="AG41" i="41"/>
  <c r="AF41" i="41"/>
  <c r="AE41" i="41"/>
  <c r="AM40" i="41"/>
  <c r="AL40" i="41"/>
  <c r="AK40" i="41"/>
  <c r="AJ40" i="41"/>
  <c r="AI40" i="41"/>
  <c r="AH40" i="41"/>
  <c r="AG40" i="41"/>
  <c r="AF40" i="41"/>
  <c r="AE40" i="41"/>
  <c r="AM39" i="41"/>
  <c r="AL39" i="41"/>
  <c r="AK39" i="41"/>
  <c r="AJ39" i="41"/>
  <c r="AI39" i="41"/>
  <c r="AH39" i="41"/>
  <c r="AG39" i="41"/>
  <c r="AN39" i="41" s="1"/>
  <c r="AF39" i="41"/>
  <c r="AE39" i="41"/>
  <c r="AM38" i="41"/>
  <c r="AL38" i="41"/>
  <c r="AK38" i="41"/>
  <c r="AJ38" i="41"/>
  <c r="AI38" i="41"/>
  <c r="AH38" i="41"/>
  <c r="AG38" i="41"/>
  <c r="AF38" i="41"/>
  <c r="AE38" i="41"/>
  <c r="AM37" i="41"/>
  <c r="AL37" i="41"/>
  <c r="AK37" i="41"/>
  <c r="AJ37" i="41"/>
  <c r="AI37" i="41"/>
  <c r="AH37" i="41"/>
  <c r="AG37" i="41"/>
  <c r="AN37" i="41" s="1"/>
  <c r="AF37" i="41"/>
  <c r="AE37" i="41"/>
  <c r="AN36" i="41"/>
  <c r="AM36" i="41"/>
  <c r="AL36" i="41"/>
  <c r="AK36" i="41"/>
  <c r="AJ36" i="41"/>
  <c r="AI36" i="41"/>
  <c r="AH36" i="41"/>
  <c r="AG36" i="41"/>
  <c r="AF36" i="41"/>
  <c r="AE36" i="41"/>
  <c r="AN35" i="41"/>
  <c r="AM35" i="41"/>
  <c r="AL35" i="41"/>
  <c r="AK35" i="41"/>
  <c r="AJ35" i="41"/>
  <c r="AI35" i="41"/>
  <c r="AH35" i="41"/>
  <c r="AG35" i="41"/>
  <c r="AF35" i="41"/>
  <c r="AE35" i="41"/>
  <c r="AM34" i="41"/>
  <c r="AL34" i="41"/>
  <c r="AK34" i="41"/>
  <c r="AJ34" i="41"/>
  <c r="AI34" i="41"/>
  <c r="AH34" i="41"/>
  <c r="AG34" i="41"/>
  <c r="AF34" i="41"/>
  <c r="AE34" i="41"/>
  <c r="AM33" i="41"/>
  <c r="AL33" i="41"/>
  <c r="AK33" i="41"/>
  <c r="AJ33" i="41"/>
  <c r="AI33" i="41"/>
  <c r="AH33" i="41"/>
  <c r="AG33" i="41"/>
  <c r="AN33" i="41" s="1"/>
  <c r="AF33" i="41"/>
  <c r="AE33" i="41"/>
  <c r="AM32" i="41"/>
  <c r="AL32" i="41"/>
  <c r="AK32" i="41"/>
  <c r="AJ32" i="41"/>
  <c r="AI32" i="41"/>
  <c r="AH32" i="41"/>
  <c r="AG32" i="41"/>
  <c r="AF32" i="41"/>
  <c r="AE32" i="41"/>
  <c r="AM31" i="41"/>
  <c r="AL31" i="41"/>
  <c r="AK31" i="41"/>
  <c r="AJ31" i="41"/>
  <c r="AI31" i="41"/>
  <c r="AH31" i="41"/>
  <c r="AG31" i="41"/>
  <c r="AN31" i="41" s="1"/>
  <c r="AF31" i="41"/>
  <c r="AE31" i="41"/>
  <c r="AN30" i="41"/>
  <c r="AM30" i="41"/>
  <c r="AL30" i="41"/>
  <c r="AK30" i="41"/>
  <c r="AJ30" i="41"/>
  <c r="AI30" i="41"/>
  <c r="AH30" i="41"/>
  <c r="AG30" i="41"/>
  <c r="AF30" i="41"/>
  <c r="AE30" i="41"/>
  <c r="AN29" i="41"/>
  <c r="AM29" i="41"/>
  <c r="AL29" i="41"/>
  <c r="AK29" i="41"/>
  <c r="AJ29" i="41"/>
  <c r="AI29" i="41"/>
  <c r="AH29" i="41"/>
  <c r="AG29" i="41"/>
  <c r="AF29" i="41"/>
  <c r="AE29" i="41"/>
  <c r="AM28" i="41"/>
  <c r="AL28" i="41"/>
  <c r="AK28" i="41"/>
  <c r="AJ28" i="41"/>
  <c r="AI28" i="41"/>
  <c r="AH28" i="41"/>
  <c r="AG28" i="41"/>
  <c r="AF28" i="41"/>
  <c r="AE28" i="41"/>
  <c r="AM27" i="41"/>
  <c r="AL27" i="41"/>
  <c r="AK27" i="41"/>
  <c r="AJ27" i="41"/>
  <c r="AI27" i="41"/>
  <c r="AH27" i="41"/>
  <c r="AG27" i="41"/>
  <c r="AN27" i="41" s="1"/>
  <c r="AF27" i="41"/>
  <c r="AE27" i="41"/>
  <c r="AM26" i="41"/>
  <c r="AL26" i="41"/>
  <c r="AK26" i="41"/>
  <c r="AJ26" i="41"/>
  <c r="AI26" i="41"/>
  <c r="AH26" i="41"/>
  <c r="AG26" i="41"/>
  <c r="AF26" i="41"/>
  <c r="AE26" i="41"/>
  <c r="AM25" i="41"/>
  <c r="AL25" i="41"/>
  <c r="AK25" i="41"/>
  <c r="AJ25" i="41"/>
  <c r="AI25" i="41"/>
  <c r="AH25" i="41"/>
  <c r="AG25" i="41"/>
  <c r="AN25" i="41" s="1"/>
  <c r="AF25" i="41"/>
  <c r="AE25" i="41"/>
  <c r="AN24" i="41"/>
  <c r="AM24" i="41"/>
  <c r="AL24" i="41"/>
  <c r="AK24" i="41"/>
  <c r="AJ24" i="41"/>
  <c r="AI24" i="41"/>
  <c r="AH24" i="41"/>
  <c r="AG24" i="41"/>
  <c r="AF24" i="41"/>
  <c r="AE24" i="41"/>
  <c r="AN23" i="41"/>
  <c r="AM23" i="41"/>
  <c r="AL23" i="41"/>
  <c r="AK23" i="41"/>
  <c r="AJ23" i="41"/>
  <c r="AI23" i="41"/>
  <c r="AH23" i="41"/>
  <c r="AG23" i="41"/>
  <c r="AF23" i="41"/>
  <c r="AE23" i="41"/>
  <c r="AG22" i="41"/>
  <c r="AF22" i="41"/>
  <c r="B7" i="41"/>
  <c r="X2" i="41" a="1"/>
  <c r="AH22" i="41" s="1"/>
  <c r="AN55" i="40"/>
  <c r="AM55" i="40"/>
  <c r="AL55" i="40"/>
  <c r="AK55" i="40"/>
  <c r="AJ55" i="40"/>
  <c r="AI55" i="40"/>
  <c r="AH55" i="40"/>
  <c r="AG55" i="40"/>
  <c r="AF55" i="40"/>
  <c r="AE55" i="40"/>
  <c r="AM54" i="40"/>
  <c r="AL54" i="40"/>
  <c r="AK54" i="40"/>
  <c r="AJ54" i="40"/>
  <c r="AI54" i="40"/>
  <c r="AH54" i="40"/>
  <c r="AG54" i="40"/>
  <c r="AN54" i="40" s="1"/>
  <c r="AF54" i="40"/>
  <c r="AE54" i="40"/>
  <c r="AN53" i="40"/>
  <c r="AM53" i="40"/>
  <c r="AL53" i="40"/>
  <c r="AK53" i="40"/>
  <c r="AJ53" i="40"/>
  <c r="AI53" i="40"/>
  <c r="AH53" i="40"/>
  <c r="AG53" i="40"/>
  <c r="AF53" i="40"/>
  <c r="AE53" i="40"/>
  <c r="AM52" i="40"/>
  <c r="AL52" i="40"/>
  <c r="AK52" i="40"/>
  <c r="AJ52" i="40"/>
  <c r="AI52" i="40"/>
  <c r="AH52" i="40"/>
  <c r="AG52" i="40"/>
  <c r="AN52" i="40" s="1"/>
  <c r="AF52" i="40"/>
  <c r="AE52" i="40"/>
  <c r="AN51" i="40"/>
  <c r="AM51" i="40"/>
  <c r="AL51" i="40"/>
  <c r="AK51" i="40"/>
  <c r="AJ51" i="40"/>
  <c r="AI51" i="40"/>
  <c r="AH51" i="40"/>
  <c r="AG51" i="40"/>
  <c r="AF51" i="40"/>
  <c r="AE51" i="40"/>
  <c r="AN50" i="40"/>
  <c r="AM50" i="40"/>
  <c r="AL50" i="40"/>
  <c r="AK50" i="40"/>
  <c r="AJ50" i="40"/>
  <c r="AI50" i="40"/>
  <c r="AH50" i="40"/>
  <c r="AG50" i="40"/>
  <c r="AF50" i="40"/>
  <c r="AE50" i="40"/>
  <c r="AN49" i="40"/>
  <c r="AM49" i="40"/>
  <c r="AL49" i="40"/>
  <c r="AK49" i="40"/>
  <c r="AJ49" i="40"/>
  <c r="AI49" i="40"/>
  <c r="AH49" i="40"/>
  <c r="AG49" i="40"/>
  <c r="AF49" i="40"/>
  <c r="AE49" i="40"/>
  <c r="AM48" i="40"/>
  <c r="AL48" i="40"/>
  <c r="AK48" i="40"/>
  <c r="AJ48" i="40"/>
  <c r="AI48" i="40"/>
  <c r="AH48" i="40"/>
  <c r="AG48" i="40"/>
  <c r="AF48" i="40"/>
  <c r="AE48" i="40"/>
  <c r="AN47" i="40"/>
  <c r="AM47" i="40"/>
  <c r="AL47" i="40"/>
  <c r="AK47" i="40"/>
  <c r="AJ47" i="40"/>
  <c r="AI47" i="40"/>
  <c r="AH47" i="40"/>
  <c r="AG47" i="40"/>
  <c r="AN48" i="40" s="1"/>
  <c r="AF47" i="40"/>
  <c r="AE47" i="40"/>
  <c r="AM46" i="40"/>
  <c r="AL46" i="40"/>
  <c r="AK46" i="40"/>
  <c r="AJ46" i="40"/>
  <c r="AI46" i="40"/>
  <c r="AH46" i="40"/>
  <c r="AG46" i="40"/>
  <c r="AN46" i="40" s="1"/>
  <c r="AF46" i="40"/>
  <c r="AE46" i="40"/>
  <c r="AN45" i="40"/>
  <c r="AM45" i="40"/>
  <c r="AL45" i="40"/>
  <c r="AK45" i="40"/>
  <c r="AJ45" i="40"/>
  <c r="AI45" i="40"/>
  <c r="AH45" i="40"/>
  <c r="AG45" i="40"/>
  <c r="AF45" i="40"/>
  <c r="AE45" i="40"/>
  <c r="AN44" i="40"/>
  <c r="AM44" i="40"/>
  <c r="AL44" i="40"/>
  <c r="AK44" i="40"/>
  <c r="AJ44" i="40"/>
  <c r="AI44" i="40"/>
  <c r="AH44" i="40"/>
  <c r="AG44" i="40"/>
  <c r="AF44" i="40"/>
  <c r="AE44" i="40"/>
  <c r="AN43" i="40"/>
  <c r="AM43" i="40"/>
  <c r="AL43" i="40"/>
  <c r="AK43" i="40"/>
  <c r="AJ43" i="40"/>
  <c r="AI43" i="40"/>
  <c r="AH43" i="40"/>
  <c r="AG43" i="40"/>
  <c r="AF43" i="40"/>
  <c r="AE43" i="40"/>
  <c r="AM42" i="40"/>
  <c r="AL42" i="40"/>
  <c r="AK42" i="40"/>
  <c r="AJ42" i="40"/>
  <c r="AI42" i="40"/>
  <c r="AH42" i="40"/>
  <c r="AG42" i="40"/>
  <c r="AF42" i="40"/>
  <c r="AE42" i="40"/>
  <c r="AN41" i="40"/>
  <c r="AM41" i="40"/>
  <c r="AL41" i="40"/>
  <c r="AK41" i="40"/>
  <c r="AJ41" i="40"/>
  <c r="AI41" i="40"/>
  <c r="AH41" i="40"/>
  <c r="AG41" i="40"/>
  <c r="AN42" i="40" s="1"/>
  <c r="AF41" i="40"/>
  <c r="AE41" i="40"/>
  <c r="AM40" i="40"/>
  <c r="AL40" i="40"/>
  <c r="AK40" i="40"/>
  <c r="AJ40" i="40"/>
  <c r="AI40" i="40"/>
  <c r="AH40" i="40"/>
  <c r="AG40" i="40"/>
  <c r="AN40" i="40" s="1"/>
  <c r="AF40" i="40"/>
  <c r="AE40" i="40"/>
  <c r="AN39" i="40"/>
  <c r="AM39" i="40"/>
  <c r="AL39" i="40"/>
  <c r="AK39" i="40"/>
  <c r="AJ39" i="40"/>
  <c r="AI39" i="40"/>
  <c r="AH39" i="40"/>
  <c r="AG39" i="40"/>
  <c r="AF39" i="40"/>
  <c r="AE39" i="40"/>
  <c r="AN38" i="40"/>
  <c r="AM38" i="40"/>
  <c r="AL38" i="40"/>
  <c r="AK38" i="40"/>
  <c r="AJ38" i="40"/>
  <c r="AI38" i="40"/>
  <c r="AH38" i="40"/>
  <c r="AG38" i="40"/>
  <c r="AF38" i="40"/>
  <c r="AE38" i="40"/>
  <c r="AN37" i="40"/>
  <c r="AM37" i="40"/>
  <c r="AL37" i="40"/>
  <c r="AK37" i="40"/>
  <c r="AJ37" i="40"/>
  <c r="AI37" i="40"/>
  <c r="AH37" i="40"/>
  <c r="AG37" i="40"/>
  <c r="AF37" i="40"/>
  <c r="AE37" i="40"/>
  <c r="AM36" i="40"/>
  <c r="AL36" i="40"/>
  <c r="AK36" i="40"/>
  <c r="AJ36" i="40"/>
  <c r="AI36" i="40"/>
  <c r="AH36" i="40"/>
  <c r="AG36" i="40"/>
  <c r="AF36" i="40"/>
  <c r="AE36" i="40"/>
  <c r="AN35" i="40"/>
  <c r="AM35" i="40"/>
  <c r="AL35" i="40"/>
  <c r="AK35" i="40"/>
  <c r="AJ35" i="40"/>
  <c r="AI35" i="40"/>
  <c r="AH35" i="40"/>
  <c r="AG35" i="40"/>
  <c r="AN36" i="40" s="1"/>
  <c r="AF35" i="40"/>
  <c r="AE35" i="40"/>
  <c r="AM34" i="40"/>
  <c r="AL34" i="40"/>
  <c r="AK34" i="40"/>
  <c r="AJ34" i="40"/>
  <c r="AI34" i="40"/>
  <c r="AH34" i="40"/>
  <c r="AG34" i="40"/>
  <c r="AN34" i="40" s="1"/>
  <c r="AF34" i="40"/>
  <c r="AE34" i="40"/>
  <c r="AN33" i="40"/>
  <c r="AM33" i="40"/>
  <c r="AL33" i="40"/>
  <c r="AK33" i="40"/>
  <c r="AJ33" i="40"/>
  <c r="AI33" i="40"/>
  <c r="AH33" i="40"/>
  <c r="AG33" i="40"/>
  <c r="AF33" i="40"/>
  <c r="AE33" i="40"/>
  <c r="AN32" i="40"/>
  <c r="AM32" i="40"/>
  <c r="AL32" i="40"/>
  <c r="AK32" i="40"/>
  <c r="AJ32" i="40"/>
  <c r="AI32" i="40"/>
  <c r="AH32" i="40"/>
  <c r="AG32" i="40"/>
  <c r="AF32" i="40"/>
  <c r="AE32" i="40"/>
  <c r="AN31" i="40"/>
  <c r="AM31" i="40"/>
  <c r="AL31" i="40"/>
  <c r="AK31" i="40"/>
  <c r="AJ31" i="40"/>
  <c r="AI31" i="40"/>
  <c r="AH31" i="40"/>
  <c r="AG31" i="40"/>
  <c r="AF31" i="40"/>
  <c r="AE31" i="40"/>
  <c r="AG30" i="40"/>
  <c r="AF30" i="40"/>
  <c r="B7" i="40"/>
  <c r="X2" i="40" a="1"/>
  <c r="AH22" i="40" s="1"/>
  <c r="X2" i="23" a="1"/>
  <c r="X2" i="23" s="1"/>
  <c r="A3" i="23" s="1"/>
  <c r="N2" i="39" a="1"/>
  <c r="N2" i="39" s="1"/>
  <c r="AE37" i="48" l="1"/>
  <c r="AN3" i="76"/>
  <c r="AI49" i="44"/>
  <c r="AH49" i="44"/>
  <c r="AJ49" i="44"/>
  <c r="AK49" i="44"/>
  <c r="AL49" i="44"/>
  <c r="AM49" i="44"/>
  <c r="AF48" i="44"/>
  <c r="AG48" i="44"/>
  <c r="AN49" i="44" s="1"/>
  <c r="AE49" i="44"/>
  <c r="AH37" i="48"/>
  <c r="AJ37" i="48"/>
  <c r="AK37" i="48"/>
  <c r="AN3" i="70"/>
  <c r="AN4" i="71"/>
  <c r="AL37" i="48"/>
  <c r="AM37" i="48"/>
  <c r="AN3" i="74"/>
  <c r="AF36" i="48"/>
  <c r="AG36" i="48"/>
  <c r="AN37" i="48" s="1"/>
  <c r="AN3" i="67"/>
  <c r="AI37" i="48"/>
  <c r="AN3" i="62"/>
  <c r="AN3" i="72"/>
  <c r="AL8" i="49"/>
  <c r="AG7" i="49"/>
  <c r="AN8" i="49" s="1"/>
  <c r="AE8" i="49"/>
  <c r="AF7" i="49"/>
  <c r="AH8" i="49"/>
  <c r="AI8" i="49"/>
  <c r="AJ8" i="49"/>
  <c r="AK8" i="49"/>
  <c r="AM8" i="49"/>
  <c r="AH31" i="53"/>
  <c r="AJ31" i="53"/>
  <c r="AI33" i="55"/>
  <c r="AK31" i="53"/>
  <c r="AJ33" i="55"/>
  <c r="AL31" i="53"/>
  <c r="AK33" i="55"/>
  <c r="AM31" i="53"/>
  <c r="AL33" i="55"/>
  <c r="AM33" i="55"/>
  <c r="AF30" i="53"/>
  <c r="AG30" i="53"/>
  <c r="AN31" i="53" s="1"/>
  <c r="AF32" i="55"/>
  <c r="AE31" i="53"/>
  <c r="AG32" i="55"/>
  <c r="AN33" i="55" s="1"/>
  <c r="AE33" i="55"/>
  <c r="AI31" i="53"/>
  <c r="AH33" i="55"/>
  <c r="A23" i="11"/>
  <c r="AA23" i="11" s="1"/>
  <c r="AF2" i="76"/>
  <c r="AE3" i="76"/>
  <c r="A3" i="76"/>
  <c r="A38" i="11" s="1"/>
  <c r="AA38" i="11" s="1"/>
  <c r="AJ38" i="11" s="1"/>
  <c r="AF2" i="75"/>
  <c r="AE3" i="75"/>
  <c r="A3" i="75"/>
  <c r="A22" i="11" s="1"/>
  <c r="AA22" i="11" s="1"/>
  <c r="AJ22" i="11" s="1"/>
  <c r="AF2" i="74"/>
  <c r="AE3" i="74"/>
  <c r="A3" i="74"/>
  <c r="A37" i="11" s="1"/>
  <c r="AA37" i="11" s="1"/>
  <c r="AJ37" i="11" s="1"/>
  <c r="AF2" i="73"/>
  <c r="AE3" i="73"/>
  <c r="A3" i="73"/>
  <c r="A21" i="11" s="1"/>
  <c r="AA21" i="11" s="1"/>
  <c r="AJ21" i="11" s="1"/>
  <c r="AF2" i="72"/>
  <c r="AE3" i="72"/>
  <c r="A3" i="72"/>
  <c r="A36" i="11" s="1"/>
  <c r="AA36" i="11" s="1"/>
  <c r="AJ36" i="11" s="1"/>
  <c r="AF2" i="71"/>
  <c r="AE3" i="71"/>
  <c r="A3" i="71"/>
  <c r="A35" i="11" s="1"/>
  <c r="AA35" i="11" s="1"/>
  <c r="AJ35" i="11" s="1"/>
  <c r="AF2" i="70"/>
  <c r="AE3" i="70"/>
  <c r="A3" i="70"/>
  <c r="A34" i="11" s="1"/>
  <c r="AA34" i="11" s="1"/>
  <c r="AJ34" i="11" s="1"/>
  <c r="AF2" i="69"/>
  <c r="AE3" i="69"/>
  <c r="A3" i="69"/>
  <c r="A20" i="11" s="1"/>
  <c r="AA20" i="11" s="1"/>
  <c r="AF2" i="68"/>
  <c r="AE3" i="68"/>
  <c r="A3" i="68"/>
  <c r="A19" i="11" s="1"/>
  <c r="AF2" i="67"/>
  <c r="AE3" i="67"/>
  <c r="A3" i="67"/>
  <c r="A18" i="11" s="1"/>
  <c r="AA18" i="11" s="1"/>
  <c r="AJ18" i="11" s="1"/>
  <c r="AF2" i="66"/>
  <c r="AE3" i="66"/>
  <c r="A3" i="66"/>
  <c r="A17" i="11" s="1"/>
  <c r="AA17" i="11" s="1"/>
  <c r="AJ17" i="11" s="1"/>
  <c r="AF2" i="65"/>
  <c r="AE3" i="65"/>
  <c r="A3" i="65"/>
  <c r="A15" i="11" s="1"/>
  <c r="AA15" i="11" s="1"/>
  <c r="AJ15" i="11" s="1"/>
  <c r="AF2" i="64"/>
  <c r="AE3" i="64"/>
  <c r="A3" i="64"/>
  <c r="A33" i="11" s="1"/>
  <c r="AA33" i="11" s="1"/>
  <c r="AJ33" i="11" s="1"/>
  <c r="AF2" i="63"/>
  <c r="AE3" i="63"/>
  <c r="A3" i="63"/>
  <c r="A16" i="11" s="1"/>
  <c r="AA16" i="11" s="1"/>
  <c r="AJ16" i="11" s="1"/>
  <c r="AF2" i="62"/>
  <c r="AE3" i="62"/>
  <c r="A3" i="62"/>
  <c r="A14" i="11" s="1"/>
  <c r="AA14" i="11" s="1"/>
  <c r="AJ14" i="11" s="1"/>
  <c r="AM7" i="49"/>
  <c r="AF6" i="49"/>
  <c r="AG6" i="49"/>
  <c r="AN7" i="49" s="1"/>
  <c r="AE7" i="49"/>
  <c r="AH7" i="49"/>
  <c r="AI7" i="49"/>
  <c r="AJ7" i="49"/>
  <c r="AK7" i="49"/>
  <c r="AL7" i="49"/>
  <c r="AF23" i="44"/>
  <c r="AI24" i="44"/>
  <c r="AK25" i="44"/>
  <c r="AG28" i="44"/>
  <c r="AJ29" i="44"/>
  <c r="AM30" i="44"/>
  <c r="AF32" i="44"/>
  <c r="AH33" i="44"/>
  <c r="AK34" i="44"/>
  <c r="AE36" i="44"/>
  <c r="AH37" i="44"/>
  <c r="AK38" i="44"/>
  <c r="AM39" i="44"/>
  <c r="AG41" i="44"/>
  <c r="AJ42" i="44"/>
  <c r="AL43" i="44"/>
  <c r="AE45" i="44"/>
  <c r="AH46" i="44"/>
  <c r="AK47" i="44"/>
  <c r="AG22" i="44"/>
  <c r="AH29" i="44"/>
  <c r="AI34" i="44"/>
  <c r="AK39" i="44"/>
  <c r="AI47" i="44"/>
  <c r="AH24" i="44"/>
  <c r="AI29" i="44"/>
  <c r="AJ34" i="44"/>
  <c r="AL39" i="44"/>
  <c r="AJ47" i="44"/>
  <c r="AG23" i="44"/>
  <c r="AJ24" i="44"/>
  <c r="AL25" i="44"/>
  <c r="AE27" i="44"/>
  <c r="AH28" i="44"/>
  <c r="AK29" i="44"/>
  <c r="AG32" i="44"/>
  <c r="AI33" i="44"/>
  <c r="AL34" i="44"/>
  <c r="AF36" i="44"/>
  <c r="AI37" i="44"/>
  <c r="AL38" i="44"/>
  <c r="AE40" i="44"/>
  <c r="AH41" i="44"/>
  <c r="AK42" i="44"/>
  <c r="AM43" i="44"/>
  <c r="AF45" i="44"/>
  <c r="AI46" i="44"/>
  <c r="AL47" i="44"/>
  <c r="AG24" i="44"/>
  <c r="AK30" i="44"/>
  <c r="AL35" i="44"/>
  <c r="AE41" i="44"/>
  <c r="AM44" i="44"/>
  <c r="AF28" i="44"/>
  <c r="AG33" i="44"/>
  <c r="AJ38" i="44"/>
  <c r="AH23" i="44"/>
  <c r="AK24" i="44"/>
  <c r="AM25" i="44"/>
  <c r="AF27" i="44"/>
  <c r="AI28" i="44"/>
  <c r="AL29" i="44"/>
  <c r="AE31" i="44"/>
  <c r="AH32" i="44"/>
  <c r="AJ33" i="44"/>
  <c r="AM34" i="44"/>
  <c r="AG36" i="44"/>
  <c r="AJ37" i="44"/>
  <c r="AM38" i="44"/>
  <c r="AF40" i="44"/>
  <c r="AI41" i="44"/>
  <c r="AL42" i="44"/>
  <c r="AE44" i="44"/>
  <c r="AG45" i="44"/>
  <c r="AJ46" i="44"/>
  <c r="AM47" i="44"/>
  <c r="AI25" i="44"/>
  <c r="AM31" i="44"/>
  <c r="AF37" i="44"/>
  <c r="AH42" i="44"/>
  <c r="AF46" i="44"/>
  <c r="AL30" i="44"/>
  <c r="AG37" i="44"/>
  <c r="AI42" i="44"/>
  <c r="AM48" i="44"/>
  <c r="AI23" i="44"/>
  <c r="AL24" i="44"/>
  <c r="AE26" i="44"/>
  <c r="AG27" i="44"/>
  <c r="AJ28" i="44"/>
  <c r="AM29" i="44"/>
  <c r="AF31" i="44"/>
  <c r="AI32" i="44"/>
  <c r="AK33" i="44"/>
  <c r="AE35" i="44"/>
  <c r="AH36" i="44"/>
  <c r="AK37" i="44"/>
  <c r="AG40" i="44"/>
  <c r="AJ41" i="44"/>
  <c r="AM42" i="44"/>
  <c r="AF44" i="44"/>
  <c r="AH45" i="44"/>
  <c r="AK46" i="44"/>
  <c r="AE48" i="44"/>
  <c r="AK43" i="44"/>
  <c r="AJ23" i="44"/>
  <c r="AM24" i="44"/>
  <c r="AF26" i="44"/>
  <c r="AH27" i="44"/>
  <c r="AK28" i="44"/>
  <c r="AE30" i="44"/>
  <c r="AG31" i="44"/>
  <c r="AJ32" i="44"/>
  <c r="AL33" i="44"/>
  <c r="AF35" i="44"/>
  <c r="AI36" i="44"/>
  <c r="AL37" i="44"/>
  <c r="AE39" i="44"/>
  <c r="AH40" i="44"/>
  <c r="AK41" i="44"/>
  <c r="AG44" i="44"/>
  <c r="AI45" i="44"/>
  <c r="AL46" i="44"/>
  <c r="AL26" i="44"/>
  <c r="AE23" i="44"/>
  <c r="AK23" i="44"/>
  <c r="AG26" i="44"/>
  <c r="AI27" i="44"/>
  <c r="AL28" i="44"/>
  <c r="AF30" i="44"/>
  <c r="AH31" i="44"/>
  <c r="AK32" i="44"/>
  <c r="AM33" i="44"/>
  <c r="AG35" i="44"/>
  <c r="AJ36" i="44"/>
  <c r="AM37" i="44"/>
  <c r="AF39" i="44"/>
  <c r="AI40" i="44"/>
  <c r="AL41" i="44"/>
  <c r="AE43" i="44"/>
  <c r="AH44" i="44"/>
  <c r="AJ45" i="44"/>
  <c r="AM46" i="44"/>
  <c r="AE28" i="44"/>
  <c r="AF33" i="44"/>
  <c r="AI38" i="44"/>
  <c r="AJ43" i="44"/>
  <c r="AL48" i="44"/>
  <c r="AJ25" i="44"/>
  <c r="AE32" i="44"/>
  <c r="AM35" i="44"/>
  <c r="AF41" i="44"/>
  <c r="AG46" i="44"/>
  <c r="AL23" i="44"/>
  <c r="AE25" i="44"/>
  <c r="AH26" i="44"/>
  <c r="AJ27" i="44"/>
  <c r="AM28" i="44"/>
  <c r="AG30" i="44"/>
  <c r="AI31" i="44"/>
  <c r="AL32" i="44"/>
  <c r="AE34" i="44"/>
  <c r="AH35" i="44"/>
  <c r="AK36" i="44"/>
  <c r="AE38" i="44"/>
  <c r="AG39" i="44"/>
  <c r="AJ40" i="44"/>
  <c r="AM41" i="44"/>
  <c r="AF43" i="44"/>
  <c r="AI44" i="44"/>
  <c r="AK45" i="44"/>
  <c r="AE47" i="44"/>
  <c r="AH48" i="44"/>
  <c r="AM23" i="44"/>
  <c r="AF25" i="44"/>
  <c r="AI26" i="44"/>
  <c r="AK27" i="44"/>
  <c r="AE29" i="44"/>
  <c r="AH30" i="44"/>
  <c r="AJ31" i="44"/>
  <c r="AM32" i="44"/>
  <c r="AF34" i="44"/>
  <c r="AI35" i="44"/>
  <c r="AL36" i="44"/>
  <c r="AF38" i="44"/>
  <c r="AH39" i="44"/>
  <c r="AK40" i="44"/>
  <c r="AE42" i="44"/>
  <c r="AG43" i="44"/>
  <c r="AJ44" i="44"/>
  <c r="AL45" i="44"/>
  <c r="AF47" i="44"/>
  <c r="AI48" i="44"/>
  <c r="AM26" i="44"/>
  <c r="AE24" i="44"/>
  <c r="AG25" i="44"/>
  <c r="AJ26" i="44"/>
  <c r="AL27" i="44"/>
  <c r="AF29" i="44"/>
  <c r="AI30" i="44"/>
  <c r="AK31" i="44"/>
  <c r="AG34" i="44"/>
  <c r="AJ35" i="44"/>
  <c r="AM36" i="44"/>
  <c r="AG38" i="44"/>
  <c r="AI39" i="44"/>
  <c r="AL40" i="44"/>
  <c r="AF42" i="44"/>
  <c r="AH43" i="44"/>
  <c r="AK44" i="44"/>
  <c r="AM45" i="44"/>
  <c r="AG47" i="44"/>
  <c r="AN48" i="44" s="1"/>
  <c r="AJ48" i="44"/>
  <c r="AF22" i="44"/>
  <c r="AF24" i="44"/>
  <c r="AH25" i="44"/>
  <c r="AK26" i="44"/>
  <c r="AM27" i="44"/>
  <c r="AG29" i="44"/>
  <c r="AJ30" i="44"/>
  <c r="AL31" i="44"/>
  <c r="AE33" i="44"/>
  <c r="AH34" i="44"/>
  <c r="AK35" i="44"/>
  <c r="AE37" i="44"/>
  <c r="AH38" i="44"/>
  <c r="AJ39" i="44"/>
  <c r="AM40" i="44"/>
  <c r="AG42" i="44"/>
  <c r="AI43" i="44"/>
  <c r="AL44" i="44"/>
  <c r="AE46" i="44"/>
  <c r="AH47" i="44"/>
  <c r="AK48" i="44"/>
  <c r="AE20" i="55"/>
  <c r="AG21" i="55"/>
  <c r="AJ22" i="55"/>
  <c r="AM23" i="55"/>
  <c r="AF25" i="55"/>
  <c r="AH26" i="55"/>
  <c r="AJ27" i="55"/>
  <c r="AM28" i="55"/>
  <c r="AG30" i="55"/>
  <c r="AI31" i="55"/>
  <c r="AK32" i="55"/>
  <c r="AF20" i="55"/>
  <c r="AH21" i="55"/>
  <c r="AK22" i="55"/>
  <c r="AE24" i="55"/>
  <c r="AG25" i="55"/>
  <c r="AI26" i="55"/>
  <c r="AK27" i="55"/>
  <c r="AE29" i="55"/>
  <c r="AH30" i="55"/>
  <c r="AJ31" i="55"/>
  <c r="AL32" i="55"/>
  <c r="AG20" i="55"/>
  <c r="AI21" i="55"/>
  <c r="AL22" i="55"/>
  <c r="AF24" i="55"/>
  <c r="AH25" i="55"/>
  <c r="AJ26" i="55"/>
  <c r="AL27" i="55"/>
  <c r="AF29" i="55"/>
  <c r="AI30" i="55"/>
  <c r="AK31" i="55"/>
  <c r="AM32" i="55"/>
  <c r="AH20" i="55"/>
  <c r="AJ21" i="55"/>
  <c r="AM22" i="55"/>
  <c r="AG24" i="55"/>
  <c r="AI25" i="55"/>
  <c r="AK26" i="55"/>
  <c r="AM27" i="55"/>
  <c r="AG29" i="55"/>
  <c r="AJ30" i="55"/>
  <c r="AL31" i="55"/>
  <c r="AI20" i="55"/>
  <c r="AK21" i="55"/>
  <c r="AE23" i="55"/>
  <c r="AH24" i="55"/>
  <c r="AJ25" i="55"/>
  <c r="AL26" i="55"/>
  <c r="AE28" i="55"/>
  <c r="AH29" i="55"/>
  <c r="AK30" i="55"/>
  <c r="AM31" i="55"/>
  <c r="AJ20" i="55"/>
  <c r="AL21" i="55"/>
  <c r="AF23" i="55"/>
  <c r="AI24" i="55"/>
  <c r="AK25" i="55"/>
  <c r="AM26" i="55"/>
  <c r="AF28" i="55"/>
  <c r="AI29" i="55"/>
  <c r="AL30" i="55"/>
  <c r="AK20" i="55"/>
  <c r="AM21" i="55"/>
  <c r="AG23" i="55"/>
  <c r="AJ24" i="55"/>
  <c r="AL25" i="55"/>
  <c r="AG28" i="55"/>
  <c r="AJ29" i="55"/>
  <c r="AM30" i="55"/>
  <c r="AE32" i="55"/>
  <c r="AL20" i="55"/>
  <c r="AE22" i="55"/>
  <c r="AH23" i="55"/>
  <c r="AK24" i="55"/>
  <c r="AM25" i="55"/>
  <c r="AE27" i="55"/>
  <c r="AH28" i="55"/>
  <c r="AK29" i="55"/>
  <c r="AM20" i="55"/>
  <c r="AF22" i="55"/>
  <c r="AI23" i="55"/>
  <c r="AL24" i="55"/>
  <c r="AF27" i="55"/>
  <c r="AI28" i="55"/>
  <c r="AL29" i="55"/>
  <c r="AE31" i="55"/>
  <c r="AG22" i="55"/>
  <c r="AJ23" i="55"/>
  <c r="AM24" i="55"/>
  <c r="AE26" i="55"/>
  <c r="AG27" i="55"/>
  <c r="AJ28" i="55"/>
  <c r="AM29" i="55"/>
  <c r="AF31" i="55"/>
  <c r="AH32" i="55"/>
  <c r="AF19" i="55"/>
  <c r="AE21" i="55"/>
  <c r="AH22" i="55"/>
  <c r="AK23" i="55"/>
  <c r="AF26" i="55"/>
  <c r="AH27" i="55"/>
  <c r="AK28" i="55"/>
  <c r="AE30" i="55"/>
  <c r="AG31" i="55"/>
  <c r="AI32" i="55"/>
  <c r="AG19" i="55"/>
  <c r="AF21" i="55"/>
  <c r="AI22" i="55"/>
  <c r="AL23" i="55"/>
  <c r="AE25" i="55"/>
  <c r="AG26" i="55"/>
  <c r="AN26" i="55" s="1"/>
  <c r="AI27" i="55"/>
  <c r="AL28" i="55"/>
  <c r="AF30" i="55"/>
  <c r="AH31" i="55"/>
  <c r="AJ32" i="55"/>
  <c r="AK20" i="53"/>
  <c r="AE22" i="53"/>
  <c r="AH23" i="53"/>
  <c r="AJ24" i="53"/>
  <c r="AM25" i="53"/>
  <c r="AG27" i="53"/>
  <c r="AJ28" i="53"/>
  <c r="AM29" i="53"/>
  <c r="AL20" i="53"/>
  <c r="AF22" i="53"/>
  <c r="AI23" i="53"/>
  <c r="AK24" i="53"/>
  <c r="AE26" i="53"/>
  <c r="AH27" i="53"/>
  <c r="AK28" i="53"/>
  <c r="AM20" i="53"/>
  <c r="AG22" i="53"/>
  <c r="AJ23" i="53"/>
  <c r="AL24" i="53"/>
  <c r="AF26" i="53"/>
  <c r="AI27" i="53"/>
  <c r="AL28" i="53"/>
  <c r="AE30" i="53"/>
  <c r="AE21" i="53"/>
  <c r="AH22" i="53"/>
  <c r="AK23" i="53"/>
  <c r="AM24" i="53"/>
  <c r="AG26" i="53"/>
  <c r="AJ27" i="53"/>
  <c r="AM28" i="53"/>
  <c r="AF19" i="53"/>
  <c r="AF21" i="53"/>
  <c r="AI22" i="53"/>
  <c r="AL23" i="53"/>
  <c r="AE25" i="53"/>
  <c r="AH26" i="53"/>
  <c r="AK27" i="53"/>
  <c r="AE29" i="53"/>
  <c r="AG19" i="53"/>
  <c r="AG21" i="53"/>
  <c r="AJ22" i="53"/>
  <c r="AM23" i="53"/>
  <c r="AF25" i="53"/>
  <c r="AI26" i="53"/>
  <c r="AL27" i="53"/>
  <c r="AF29" i="53"/>
  <c r="AH30" i="53"/>
  <c r="AE20" i="53"/>
  <c r="AH21" i="53"/>
  <c r="AK22" i="53"/>
  <c r="AG25" i="53"/>
  <c r="AJ26" i="53"/>
  <c r="AM27" i="53"/>
  <c r="AG29" i="53"/>
  <c r="AI30" i="53"/>
  <c r="AF20" i="53"/>
  <c r="AI21" i="53"/>
  <c r="AL22" i="53"/>
  <c r="AE24" i="53"/>
  <c r="AH25" i="53"/>
  <c r="AK26" i="53"/>
  <c r="AE28" i="53"/>
  <c r="AH29" i="53"/>
  <c r="AJ30" i="53"/>
  <c r="AG20" i="53"/>
  <c r="AJ21" i="53"/>
  <c r="AM22" i="53"/>
  <c r="AF24" i="53"/>
  <c r="AI25" i="53"/>
  <c r="AL26" i="53"/>
  <c r="AF28" i="53"/>
  <c r="AI29" i="53"/>
  <c r="AK30" i="53"/>
  <c r="AH20" i="53"/>
  <c r="AK21" i="53"/>
  <c r="AE23" i="53"/>
  <c r="AG24" i="53"/>
  <c r="AJ25" i="53"/>
  <c r="AM26" i="53"/>
  <c r="AG28" i="53"/>
  <c r="AJ29" i="53"/>
  <c r="AL30" i="53"/>
  <c r="AI20" i="53"/>
  <c r="AL21" i="53"/>
  <c r="AF23" i="53"/>
  <c r="AH24" i="53"/>
  <c r="AK25" i="53"/>
  <c r="AE27" i="53"/>
  <c r="AH28" i="53"/>
  <c r="AK29" i="53"/>
  <c r="AM30" i="53"/>
  <c r="AJ20" i="53"/>
  <c r="AM21" i="53"/>
  <c r="AG23" i="53"/>
  <c r="AI24" i="53"/>
  <c r="AL25" i="53"/>
  <c r="AF27" i="53"/>
  <c r="AI28" i="53"/>
  <c r="AL29" i="53"/>
  <c r="AM30" i="50"/>
  <c r="AG22" i="50"/>
  <c r="AJ23" i="50"/>
  <c r="AL24" i="50"/>
  <c r="AF27" i="50"/>
  <c r="AI28" i="50"/>
  <c r="AL29" i="50"/>
  <c r="AF32" i="50"/>
  <c r="AH33" i="50"/>
  <c r="AK34" i="50"/>
  <c r="AF37" i="50"/>
  <c r="AH38" i="50"/>
  <c r="AJ39" i="50"/>
  <c r="AM40" i="50"/>
  <c r="AE32" i="50"/>
  <c r="AF19" i="50"/>
  <c r="AE21" i="50"/>
  <c r="AH22" i="50"/>
  <c r="AK23" i="50"/>
  <c r="AM24" i="50"/>
  <c r="AE26" i="50"/>
  <c r="AG27" i="50"/>
  <c r="AJ28" i="50"/>
  <c r="AM29" i="50"/>
  <c r="AE31" i="50"/>
  <c r="AG32" i="50"/>
  <c r="AI33" i="50"/>
  <c r="AL34" i="50"/>
  <c r="AE36" i="50"/>
  <c r="AG37" i="50"/>
  <c r="AI38" i="50"/>
  <c r="AK39" i="50"/>
  <c r="AE41" i="50"/>
  <c r="AG19" i="50"/>
  <c r="AF21" i="50"/>
  <c r="AI22" i="50"/>
  <c r="AL23" i="50"/>
  <c r="AF26" i="50"/>
  <c r="AH27" i="50"/>
  <c r="AK28" i="50"/>
  <c r="AF31" i="50"/>
  <c r="AH32" i="50"/>
  <c r="AJ33" i="50"/>
  <c r="AM34" i="50"/>
  <c r="AF36" i="50"/>
  <c r="AH37" i="50"/>
  <c r="AJ38" i="50"/>
  <c r="AL39" i="50"/>
  <c r="AH28" i="50"/>
  <c r="AI39" i="50"/>
  <c r="AE20" i="50"/>
  <c r="AG21" i="50"/>
  <c r="AJ22" i="50"/>
  <c r="AM23" i="50"/>
  <c r="AE25" i="50"/>
  <c r="AG26" i="50"/>
  <c r="AI27" i="50"/>
  <c r="AL28" i="50"/>
  <c r="AE30" i="50"/>
  <c r="AG31" i="50"/>
  <c r="AI32" i="50"/>
  <c r="AK33" i="50"/>
  <c r="AE35" i="50"/>
  <c r="AG36" i="50"/>
  <c r="AI37" i="50"/>
  <c r="AK38" i="50"/>
  <c r="AM39" i="50"/>
  <c r="AM20" i="50"/>
  <c r="AG33" i="50"/>
  <c r="AF20" i="50"/>
  <c r="AH21" i="50"/>
  <c r="AK22" i="50"/>
  <c r="AF25" i="50"/>
  <c r="AH26" i="50"/>
  <c r="AJ27" i="50"/>
  <c r="AM28" i="50"/>
  <c r="AF30" i="50"/>
  <c r="AH31" i="50"/>
  <c r="AJ32" i="50"/>
  <c r="AL33" i="50"/>
  <c r="AF35" i="50"/>
  <c r="AH36" i="50"/>
  <c r="AJ37" i="50"/>
  <c r="AL38" i="50"/>
  <c r="AE40" i="50"/>
  <c r="AH41" i="50"/>
  <c r="AE27" i="50"/>
  <c r="AE37" i="50"/>
  <c r="AG20" i="50"/>
  <c r="AI21" i="50"/>
  <c r="AL22" i="50"/>
  <c r="AE24" i="50"/>
  <c r="AG25" i="50"/>
  <c r="AI26" i="50"/>
  <c r="AK27" i="50"/>
  <c r="AE29" i="50"/>
  <c r="AG30" i="50"/>
  <c r="AI31" i="50"/>
  <c r="AK32" i="50"/>
  <c r="AM33" i="50"/>
  <c r="AG35" i="50"/>
  <c r="AI36" i="50"/>
  <c r="AK37" i="50"/>
  <c r="AM38" i="50"/>
  <c r="AF40" i="50"/>
  <c r="AI41" i="50"/>
  <c r="AM25" i="50"/>
  <c r="AG38" i="50"/>
  <c r="AH20" i="50"/>
  <c r="AJ21" i="50"/>
  <c r="AM22" i="50"/>
  <c r="AF24" i="50"/>
  <c r="AH25" i="50"/>
  <c r="AJ26" i="50"/>
  <c r="AL27" i="50"/>
  <c r="AF29" i="50"/>
  <c r="AH30" i="50"/>
  <c r="AJ31" i="50"/>
  <c r="AL32" i="50"/>
  <c r="AE34" i="50"/>
  <c r="AH35" i="50"/>
  <c r="AJ36" i="50"/>
  <c r="AL37" i="50"/>
  <c r="AG40" i="50"/>
  <c r="AJ41" i="50"/>
  <c r="AF22" i="50"/>
  <c r="AJ34" i="50"/>
  <c r="AI20" i="50"/>
  <c r="AK21" i="50"/>
  <c r="AE23" i="50"/>
  <c r="AG24" i="50"/>
  <c r="AI25" i="50"/>
  <c r="AK26" i="50"/>
  <c r="AM27" i="50"/>
  <c r="AG29" i="50"/>
  <c r="AI30" i="50"/>
  <c r="AK31" i="50"/>
  <c r="AM32" i="50"/>
  <c r="AF34" i="50"/>
  <c r="AI35" i="50"/>
  <c r="AK36" i="50"/>
  <c r="AM37" i="50"/>
  <c r="AE39" i="50"/>
  <c r="AH40" i="50"/>
  <c r="AK41" i="50"/>
  <c r="AK24" i="50"/>
  <c r="AM35" i="50"/>
  <c r="AJ20" i="50"/>
  <c r="AL21" i="50"/>
  <c r="AF23" i="50"/>
  <c r="AH24" i="50"/>
  <c r="AJ25" i="50"/>
  <c r="AL26" i="50"/>
  <c r="AE28" i="50"/>
  <c r="AH29" i="50"/>
  <c r="AJ30" i="50"/>
  <c r="AL31" i="50"/>
  <c r="AG34" i="50"/>
  <c r="AJ35" i="50"/>
  <c r="AL36" i="50"/>
  <c r="AF39" i="50"/>
  <c r="AI40" i="50"/>
  <c r="AL41" i="50"/>
  <c r="AI23" i="50"/>
  <c r="AK20" i="50"/>
  <c r="AM21" i="50"/>
  <c r="AG23" i="50"/>
  <c r="AI24" i="50"/>
  <c r="AK25" i="50"/>
  <c r="AM26" i="50"/>
  <c r="AF28" i="50"/>
  <c r="AI29" i="50"/>
  <c r="AK30" i="50"/>
  <c r="AM31" i="50"/>
  <c r="AE33" i="50"/>
  <c r="AH34" i="50"/>
  <c r="AK35" i="50"/>
  <c r="AM36" i="50"/>
  <c r="AE38" i="50"/>
  <c r="AG39" i="50"/>
  <c r="AN39" i="50" s="1"/>
  <c r="AJ40" i="50"/>
  <c r="AM41" i="50"/>
  <c r="AK29" i="50"/>
  <c r="AL40" i="50"/>
  <c r="AL20" i="50"/>
  <c r="AE22" i="50"/>
  <c r="AH23" i="50"/>
  <c r="AJ24" i="50"/>
  <c r="AL25" i="50"/>
  <c r="AG28" i="50"/>
  <c r="AN28" i="50" s="1"/>
  <c r="AJ29" i="50"/>
  <c r="AL30" i="50"/>
  <c r="AF33" i="50"/>
  <c r="AI34" i="50"/>
  <c r="AL35" i="50"/>
  <c r="AF38" i="50"/>
  <c r="AH39" i="50"/>
  <c r="AK32" i="48"/>
  <c r="AH12" i="48"/>
  <c r="AK22" i="48"/>
  <c r="AE34" i="48"/>
  <c r="AI12" i="48"/>
  <c r="AK13" i="48"/>
  <c r="AE15" i="48"/>
  <c r="AH16" i="48"/>
  <c r="AK17" i="48"/>
  <c r="AE19" i="48"/>
  <c r="AG20" i="48"/>
  <c r="AI21" i="48"/>
  <c r="AL22" i="48"/>
  <c r="AF24" i="48"/>
  <c r="AH25" i="48"/>
  <c r="AJ26" i="48"/>
  <c r="AL27" i="48"/>
  <c r="AF29" i="48"/>
  <c r="AI30" i="48"/>
  <c r="AK31" i="48"/>
  <c r="AM32" i="48"/>
  <c r="AF34" i="48"/>
  <c r="AI35" i="48"/>
  <c r="AL36" i="48"/>
  <c r="AM33" i="48"/>
  <c r="AG16" i="48"/>
  <c r="AK27" i="48"/>
  <c r="AJ12" i="48"/>
  <c r="AL13" i="48"/>
  <c r="AF15" i="48"/>
  <c r="AI16" i="48"/>
  <c r="AL17" i="48"/>
  <c r="AF19" i="48"/>
  <c r="AH20" i="48"/>
  <c r="AJ21" i="48"/>
  <c r="AM22" i="48"/>
  <c r="AG24" i="48"/>
  <c r="AI25" i="48"/>
  <c r="AK26" i="48"/>
  <c r="AM27" i="48"/>
  <c r="AG29" i="48"/>
  <c r="AJ30" i="48"/>
  <c r="AL31" i="48"/>
  <c r="AG34" i="48"/>
  <c r="AJ35" i="48"/>
  <c r="AM36" i="48"/>
  <c r="AI13" i="48"/>
  <c r="AF16" i="48"/>
  <c r="AL18" i="48"/>
  <c r="AG21" i="48"/>
  <c r="AM23" i="48"/>
  <c r="AH26" i="48"/>
  <c r="AM28" i="48"/>
  <c r="AI31" i="48"/>
  <c r="AJ36" i="48"/>
  <c r="AM14" i="48"/>
  <c r="AM18" i="48"/>
  <c r="AH21" i="48"/>
  <c r="AG25" i="48"/>
  <c r="AH30" i="48"/>
  <c r="AL32" i="48"/>
  <c r="AK36" i="48"/>
  <c r="AK12" i="48"/>
  <c r="AM13" i="48"/>
  <c r="AG15" i="48"/>
  <c r="AJ16" i="48"/>
  <c r="AM17" i="48"/>
  <c r="AG19" i="48"/>
  <c r="AI20" i="48"/>
  <c r="AK21" i="48"/>
  <c r="AE23" i="48"/>
  <c r="AH24" i="48"/>
  <c r="AJ25" i="48"/>
  <c r="AL26" i="48"/>
  <c r="AE28" i="48"/>
  <c r="AH29" i="48"/>
  <c r="AK30" i="48"/>
  <c r="AM31" i="48"/>
  <c r="AE33" i="48"/>
  <c r="AH34" i="48"/>
  <c r="AK35" i="48"/>
  <c r="AG12" i="48"/>
  <c r="AL14" i="48"/>
  <c r="AI17" i="48"/>
  <c r="AE20" i="48"/>
  <c r="AJ22" i="48"/>
  <c r="AF25" i="48"/>
  <c r="AJ27" i="48"/>
  <c r="AG30" i="48"/>
  <c r="AG35" i="48"/>
  <c r="AN36" i="48" s="1"/>
  <c r="AJ13" i="48"/>
  <c r="AJ17" i="48"/>
  <c r="AF20" i="48"/>
  <c r="AE24" i="48"/>
  <c r="AI26" i="48"/>
  <c r="AE29" i="48"/>
  <c r="AJ31" i="48"/>
  <c r="AH35" i="48"/>
  <c r="AL12" i="48"/>
  <c r="AE14" i="48"/>
  <c r="AH15" i="48"/>
  <c r="AK16" i="48"/>
  <c r="AE18" i="48"/>
  <c r="AH19" i="48"/>
  <c r="AJ20" i="48"/>
  <c r="AL21" i="48"/>
  <c r="AF23" i="48"/>
  <c r="AI24" i="48"/>
  <c r="AK25" i="48"/>
  <c r="AM26" i="48"/>
  <c r="AF28" i="48"/>
  <c r="AI29" i="48"/>
  <c r="AL30" i="48"/>
  <c r="AF33" i="48"/>
  <c r="AI34" i="48"/>
  <c r="AL35" i="48"/>
  <c r="AM12" i="48"/>
  <c r="AF14" i="48"/>
  <c r="AI15" i="48"/>
  <c r="AL16" i="48"/>
  <c r="AF18" i="48"/>
  <c r="AI19" i="48"/>
  <c r="AK20" i="48"/>
  <c r="AM21" i="48"/>
  <c r="AG23" i="48"/>
  <c r="AJ24" i="48"/>
  <c r="AL25" i="48"/>
  <c r="AG28" i="48"/>
  <c r="AJ29" i="48"/>
  <c r="AM30" i="48"/>
  <c r="AE32" i="48"/>
  <c r="AG33" i="48"/>
  <c r="AJ34" i="48"/>
  <c r="AM35" i="48"/>
  <c r="AG14" i="48"/>
  <c r="AJ15" i="48"/>
  <c r="AM16" i="48"/>
  <c r="AG18" i="48"/>
  <c r="AJ19" i="48"/>
  <c r="AL20" i="48"/>
  <c r="AE22" i="48"/>
  <c r="AH23" i="48"/>
  <c r="AK24" i="48"/>
  <c r="AM25" i="48"/>
  <c r="AE27" i="48"/>
  <c r="AH28" i="48"/>
  <c r="AK29" i="48"/>
  <c r="AF32" i="48"/>
  <c r="AH33" i="48"/>
  <c r="AK34" i="48"/>
  <c r="AE36" i="48"/>
  <c r="AF11" i="48"/>
  <c r="AE13" i="48"/>
  <c r="AH14" i="48"/>
  <c r="AK15" i="48"/>
  <c r="AE17" i="48"/>
  <c r="AH18" i="48"/>
  <c r="AK19" i="48"/>
  <c r="AM20" i="48"/>
  <c r="AF22" i="48"/>
  <c r="AI23" i="48"/>
  <c r="AL24" i="48"/>
  <c r="AF27" i="48"/>
  <c r="AI28" i="48"/>
  <c r="AL29" i="48"/>
  <c r="AE31" i="48"/>
  <c r="AG32" i="48"/>
  <c r="AI33" i="48"/>
  <c r="AL34" i="48"/>
  <c r="AG11" i="48"/>
  <c r="AF13" i="48"/>
  <c r="AI14" i="48"/>
  <c r="AL15" i="48"/>
  <c r="AF17" i="48"/>
  <c r="AI18" i="48"/>
  <c r="AL19" i="48"/>
  <c r="AG22" i="48"/>
  <c r="AJ23" i="48"/>
  <c r="AM24" i="48"/>
  <c r="AE26" i="48"/>
  <c r="AG27" i="48"/>
  <c r="AJ28" i="48"/>
  <c r="AM29" i="48"/>
  <c r="AF31" i="48"/>
  <c r="AH32" i="48"/>
  <c r="AJ33" i="48"/>
  <c r="AM34" i="48"/>
  <c r="AE12" i="48"/>
  <c r="AG13" i="48"/>
  <c r="AJ14" i="48"/>
  <c r="AM15" i="48"/>
  <c r="AG17" i="48"/>
  <c r="AJ18" i="48"/>
  <c r="AM19" i="48"/>
  <c r="AE21" i="48"/>
  <c r="AH22" i="48"/>
  <c r="AK23" i="48"/>
  <c r="AF26" i="48"/>
  <c r="AH27" i="48"/>
  <c r="AK28" i="48"/>
  <c r="AE30" i="48"/>
  <c r="AG31" i="48"/>
  <c r="AI32" i="48"/>
  <c r="AK33" i="48"/>
  <c r="AE35" i="48"/>
  <c r="AH36" i="48"/>
  <c r="AF12" i="48"/>
  <c r="AH13" i="48"/>
  <c r="AK14" i="48"/>
  <c r="AE16" i="48"/>
  <c r="AH17" i="48"/>
  <c r="AK18" i="48"/>
  <c r="AF21" i="48"/>
  <c r="AI22" i="48"/>
  <c r="AL23" i="48"/>
  <c r="AE25" i="48"/>
  <c r="AG26" i="48"/>
  <c r="AI27" i="48"/>
  <c r="AL28" i="48"/>
  <c r="AF30" i="48"/>
  <c r="AH31" i="48"/>
  <c r="AJ32" i="48"/>
  <c r="AL33" i="48"/>
  <c r="AF35" i="48"/>
  <c r="AI36" i="48"/>
  <c r="AJ18" i="47"/>
  <c r="AM19" i="47"/>
  <c r="AG21" i="47"/>
  <c r="AJ22" i="47"/>
  <c r="AM23" i="47"/>
  <c r="AF25" i="47"/>
  <c r="AI26" i="47"/>
  <c r="AL27" i="47"/>
  <c r="AF29" i="47"/>
  <c r="AH30" i="47"/>
  <c r="AK31" i="47"/>
  <c r="AE33" i="47"/>
  <c r="AH34" i="47"/>
  <c r="AK35" i="47"/>
  <c r="AM36" i="47"/>
  <c r="AG38" i="47"/>
  <c r="AJ39" i="47"/>
  <c r="AM40" i="47"/>
  <c r="AK18" i="47"/>
  <c r="AE20" i="47"/>
  <c r="AH21" i="47"/>
  <c r="AK22" i="47"/>
  <c r="AG25" i="47"/>
  <c r="AJ26" i="47"/>
  <c r="AM27" i="47"/>
  <c r="AG29" i="47"/>
  <c r="AI30" i="47"/>
  <c r="AL31" i="47"/>
  <c r="AF33" i="47"/>
  <c r="AI34" i="47"/>
  <c r="AL35" i="47"/>
  <c r="AE37" i="47"/>
  <c r="AH38" i="47"/>
  <c r="AK39" i="47"/>
  <c r="AE41" i="47"/>
  <c r="AM18" i="47"/>
  <c r="AG20" i="47"/>
  <c r="AJ21" i="47"/>
  <c r="AM22" i="47"/>
  <c r="AF24" i="47"/>
  <c r="AI25" i="47"/>
  <c r="AL26" i="47"/>
  <c r="AF28" i="47"/>
  <c r="AI29" i="47"/>
  <c r="AK30" i="47"/>
  <c r="AE32" i="47"/>
  <c r="AH33" i="47"/>
  <c r="AK34" i="47"/>
  <c r="AG37" i="47"/>
  <c r="AJ38" i="47"/>
  <c r="AM39" i="47"/>
  <c r="AG41" i="47"/>
  <c r="AI42" i="47"/>
  <c r="AE19" i="47"/>
  <c r="AH20" i="47"/>
  <c r="AK21" i="47"/>
  <c r="AE23" i="47"/>
  <c r="AG24" i="47"/>
  <c r="AJ25" i="47"/>
  <c r="AM26" i="47"/>
  <c r="AG28" i="47"/>
  <c r="AJ29" i="47"/>
  <c r="AL30" i="47"/>
  <c r="AF32" i="47"/>
  <c r="AI33" i="47"/>
  <c r="AL34" i="47"/>
  <c r="AE36" i="47"/>
  <c r="AH37" i="47"/>
  <c r="AK38" i="47"/>
  <c r="AE40" i="47"/>
  <c r="AH41" i="47"/>
  <c r="AJ42" i="47"/>
  <c r="AI21" i="47"/>
  <c r="AH29" i="47"/>
  <c r="AI38" i="47"/>
  <c r="AF17" i="47"/>
  <c r="AF19" i="47"/>
  <c r="AI20" i="47"/>
  <c r="AL21" i="47"/>
  <c r="AF23" i="47"/>
  <c r="AH24" i="47"/>
  <c r="AK25" i="47"/>
  <c r="AE27" i="47"/>
  <c r="AH28" i="47"/>
  <c r="AK29" i="47"/>
  <c r="AM30" i="47"/>
  <c r="AG32" i="47"/>
  <c r="AJ33" i="47"/>
  <c r="AM34" i="47"/>
  <c r="AF36" i="47"/>
  <c r="AI37" i="47"/>
  <c r="AL38" i="47"/>
  <c r="AF40" i="47"/>
  <c r="AI41" i="47"/>
  <c r="AK42" i="47"/>
  <c r="AJ34" i="47"/>
  <c r="AG17" i="47"/>
  <c r="AG19" i="47"/>
  <c r="AJ20" i="47"/>
  <c r="AM21" i="47"/>
  <c r="AG23" i="47"/>
  <c r="AI24" i="47"/>
  <c r="AL25" i="47"/>
  <c r="AF27" i="47"/>
  <c r="AI28" i="47"/>
  <c r="AL29" i="47"/>
  <c r="AE31" i="47"/>
  <c r="AH32" i="47"/>
  <c r="AK33" i="47"/>
  <c r="AE35" i="47"/>
  <c r="AG36" i="47"/>
  <c r="AJ37" i="47"/>
  <c r="AM38" i="47"/>
  <c r="AG40" i="47"/>
  <c r="AJ41" i="47"/>
  <c r="AL42" i="47"/>
  <c r="AH25" i="47"/>
  <c r="AM31" i="47"/>
  <c r="AH42" i="47"/>
  <c r="AE18" i="47"/>
  <c r="AH19" i="47"/>
  <c r="AK20" i="47"/>
  <c r="AE22" i="47"/>
  <c r="AH23" i="47"/>
  <c r="AJ24" i="47"/>
  <c r="AM25" i="47"/>
  <c r="AG27" i="47"/>
  <c r="AJ28" i="47"/>
  <c r="AM29" i="47"/>
  <c r="AF31" i="47"/>
  <c r="AI32" i="47"/>
  <c r="AL33" i="47"/>
  <c r="AF35" i="47"/>
  <c r="AH36" i="47"/>
  <c r="AK37" i="47"/>
  <c r="AE39" i="47"/>
  <c r="AH40" i="47"/>
  <c r="AK41" i="47"/>
  <c r="AM42" i="47"/>
  <c r="AF20" i="47"/>
  <c r="AJ30" i="47"/>
  <c r="AF41" i="47"/>
  <c r="AF18" i="47"/>
  <c r="AI19" i="47"/>
  <c r="AL20" i="47"/>
  <c r="AF22" i="47"/>
  <c r="AI23" i="47"/>
  <c r="AK24" i="47"/>
  <c r="AE26" i="47"/>
  <c r="AH27" i="47"/>
  <c r="AK28" i="47"/>
  <c r="AG31" i="47"/>
  <c r="AJ32" i="47"/>
  <c r="AM33" i="47"/>
  <c r="AG35" i="47"/>
  <c r="AI36" i="47"/>
  <c r="AL37" i="47"/>
  <c r="AF39" i="47"/>
  <c r="AI40" i="47"/>
  <c r="AL41" i="47"/>
  <c r="AE24" i="47"/>
  <c r="AG33" i="47"/>
  <c r="AL39" i="47"/>
  <c r="AG18" i="47"/>
  <c r="AJ19" i="47"/>
  <c r="AM20" i="47"/>
  <c r="AG22" i="47"/>
  <c r="AJ23" i="47"/>
  <c r="AL24" i="47"/>
  <c r="AF26" i="47"/>
  <c r="AI27" i="47"/>
  <c r="AL28" i="47"/>
  <c r="AE30" i="47"/>
  <c r="AH31" i="47"/>
  <c r="AK32" i="47"/>
  <c r="AE34" i="47"/>
  <c r="AH35" i="47"/>
  <c r="AJ36" i="47"/>
  <c r="AM37" i="47"/>
  <c r="AG39" i="47"/>
  <c r="AJ40" i="47"/>
  <c r="AM41" i="47"/>
  <c r="AL18" i="47"/>
  <c r="AK26" i="47"/>
  <c r="AM35" i="47"/>
  <c r="AH18" i="47"/>
  <c r="AK19" i="47"/>
  <c r="AE21" i="47"/>
  <c r="AH22" i="47"/>
  <c r="AK23" i="47"/>
  <c r="AM24" i="47"/>
  <c r="AG26" i="47"/>
  <c r="AJ27" i="47"/>
  <c r="AM28" i="47"/>
  <c r="AF30" i="47"/>
  <c r="AI31" i="47"/>
  <c r="AL32" i="47"/>
  <c r="AF34" i="47"/>
  <c r="AI35" i="47"/>
  <c r="AK36" i="47"/>
  <c r="AE38" i="47"/>
  <c r="AH39" i="47"/>
  <c r="AK40" i="47"/>
  <c r="AL22" i="47"/>
  <c r="AE28" i="47"/>
  <c r="AF37" i="47"/>
  <c r="AI18" i="47"/>
  <c r="AL19" i="47"/>
  <c r="AF21" i="47"/>
  <c r="AI22" i="47"/>
  <c r="AL23" i="47"/>
  <c r="AE25" i="47"/>
  <c r="AH26" i="47"/>
  <c r="AK27" i="47"/>
  <c r="AE29" i="47"/>
  <c r="AG30" i="47"/>
  <c r="AJ31" i="47"/>
  <c r="AM32" i="47"/>
  <c r="AG34" i="47"/>
  <c r="AJ35" i="47"/>
  <c r="AL36" i="47"/>
  <c r="AF38" i="47"/>
  <c r="AI39" i="47"/>
  <c r="AL40" i="47"/>
  <c r="AH27" i="40"/>
  <c r="AL23" i="40"/>
  <c r="AE25" i="40"/>
  <c r="AG26" i="40"/>
  <c r="AI27" i="40"/>
  <c r="AK28" i="40"/>
  <c r="AM23" i="40"/>
  <c r="AF25" i="40"/>
  <c r="AH26" i="40"/>
  <c r="AJ27" i="40"/>
  <c r="AL28" i="40"/>
  <c r="AE30" i="40"/>
  <c r="AF26" i="40"/>
  <c r="AG25" i="40"/>
  <c r="AI26" i="40"/>
  <c r="AK27" i="40"/>
  <c r="AM28" i="40"/>
  <c r="AF22" i="40"/>
  <c r="AE24" i="40"/>
  <c r="AH25" i="40"/>
  <c r="AJ26" i="40"/>
  <c r="AL27" i="40"/>
  <c r="AE29" i="40"/>
  <c r="AG22" i="40"/>
  <c r="AF24" i="40"/>
  <c r="AI25" i="40"/>
  <c r="AK26" i="40"/>
  <c r="AM27" i="40"/>
  <c r="AF29" i="40"/>
  <c r="AH30" i="40"/>
  <c r="AM29" i="40"/>
  <c r="AE23" i="40"/>
  <c r="AG24" i="40"/>
  <c r="AJ25" i="40"/>
  <c r="AL26" i="40"/>
  <c r="AG29" i="40"/>
  <c r="AI30" i="40"/>
  <c r="AM24" i="40"/>
  <c r="AF23" i="40"/>
  <c r="AH24" i="40"/>
  <c r="AK25" i="40"/>
  <c r="AM26" i="40"/>
  <c r="AE28" i="40"/>
  <c r="AH29" i="40"/>
  <c r="AJ30" i="40"/>
  <c r="AG23" i="40"/>
  <c r="AI24" i="40"/>
  <c r="AL25" i="40"/>
  <c r="AF28" i="40"/>
  <c r="AI29" i="40"/>
  <c r="AK30" i="40"/>
  <c r="AJ28" i="40"/>
  <c r="AH23" i="40"/>
  <c r="AJ24" i="40"/>
  <c r="AM25" i="40"/>
  <c r="AE27" i="40"/>
  <c r="AG28" i="40"/>
  <c r="AJ29" i="40"/>
  <c r="AL30" i="40"/>
  <c r="AK23" i="40"/>
  <c r="AI23" i="40"/>
  <c r="AK24" i="40"/>
  <c r="AF27" i="40"/>
  <c r="AH28" i="40"/>
  <c r="AK29" i="40"/>
  <c r="AM30" i="40"/>
  <c r="AJ23" i="40"/>
  <c r="AL24" i="40"/>
  <c r="AE26" i="40"/>
  <c r="AG27" i="40"/>
  <c r="AI28" i="40"/>
  <c r="AL29" i="40"/>
  <c r="D9" i="50"/>
  <c r="AM18" i="50"/>
  <c r="AJ17" i="50"/>
  <c r="AG16" i="50"/>
  <c r="AM14" i="50"/>
  <c r="AJ13" i="50"/>
  <c r="AH12" i="50"/>
  <c r="AF11" i="50"/>
  <c r="AM9" i="50"/>
  <c r="AK8" i="50"/>
  <c r="AH7" i="50"/>
  <c r="AL18" i="50"/>
  <c r="AI17" i="50"/>
  <c r="AF16" i="50"/>
  <c r="AL14" i="50"/>
  <c r="AI13" i="50"/>
  <c r="AG12" i="50"/>
  <c r="AE11" i="50"/>
  <c r="AL9" i="50"/>
  <c r="AJ8" i="50"/>
  <c r="AG7" i="50"/>
  <c r="AK18" i="50"/>
  <c r="AH17" i="50"/>
  <c r="AE16" i="50"/>
  <c r="AK14" i="50"/>
  <c r="AH13" i="50"/>
  <c r="AF12" i="50"/>
  <c r="AM10" i="50"/>
  <c r="AK9" i="50"/>
  <c r="AI8" i="50"/>
  <c r="AF7" i="50"/>
  <c r="AM19" i="50"/>
  <c r="AJ18" i="50"/>
  <c r="AG17" i="50"/>
  <c r="AM15" i="50"/>
  <c r="AJ14" i="50"/>
  <c r="AG13" i="50"/>
  <c r="AE12" i="50"/>
  <c r="AL10" i="50"/>
  <c r="AJ9" i="50"/>
  <c r="AH8" i="50"/>
  <c r="AE7" i="50"/>
  <c r="AK19" i="50"/>
  <c r="AH18" i="50"/>
  <c r="AE17" i="50"/>
  <c r="AK15" i="50"/>
  <c r="AH14" i="50"/>
  <c r="AE13" i="50"/>
  <c r="AM11" i="50"/>
  <c r="AJ10" i="50"/>
  <c r="AH9" i="50"/>
  <c r="AF8" i="50"/>
  <c r="AG6" i="50"/>
  <c r="AJ19" i="50"/>
  <c r="AG18" i="50"/>
  <c r="AM16" i="50"/>
  <c r="AJ15" i="50"/>
  <c r="AG14" i="50"/>
  <c r="AL11" i="50"/>
  <c r="AI10" i="50"/>
  <c r="AG9" i="50"/>
  <c r="AE8" i="50"/>
  <c r="AF6" i="50"/>
  <c r="AI19" i="50"/>
  <c r="AF18" i="50"/>
  <c r="AL16" i="50"/>
  <c r="AI15" i="50"/>
  <c r="AF14" i="50"/>
  <c r="AM12" i="50"/>
  <c r="AK11" i="50"/>
  <c r="AH10" i="50"/>
  <c r="AF9" i="50"/>
  <c r="AM7" i="50"/>
  <c r="D9" i="47"/>
  <c r="AK16" i="47"/>
  <c r="AH15" i="47"/>
  <c r="AE14" i="47"/>
  <c r="AK12" i="47"/>
  <c r="AH11" i="47"/>
  <c r="AE10" i="47"/>
  <c r="AL17" i="47"/>
  <c r="AI16" i="47"/>
  <c r="AF15" i="47"/>
  <c r="AL13" i="47"/>
  <c r="AI12" i="47"/>
  <c r="AF11" i="47"/>
  <c r="AL9" i="47"/>
  <c r="AK17" i="47"/>
  <c r="AH16" i="47"/>
  <c r="AE15" i="47"/>
  <c r="AK13" i="47"/>
  <c r="AH12" i="47"/>
  <c r="AE11" i="47"/>
  <c r="AK9" i="47"/>
  <c r="AI17" i="47"/>
  <c r="AF16" i="47"/>
  <c r="AL14" i="47"/>
  <c r="AI13" i="47"/>
  <c r="AF12" i="47"/>
  <c r="AL10" i="47"/>
  <c r="AI9" i="47"/>
  <c r="AH17" i="47"/>
  <c r="AE16" i="47"/>
  <c r="AK14" i="47"/>
  <c r="AH13" i="47"/>
  <c r="AE12" i="47"/>
  <c r="AK10" i="47"/>
  <c r="AH9" i="47"/>
  <c r="AM15" i="47"/>
  <c r="AJ14" i="47"/>
  <c r="AG13" i="47"/>
  <c r="AM11" i="47"/>
  <c r="AJ10" i="47"/>
  <c r="AG9" i="47"/>
  <c r="AL15" i="47"/>
  <c r="AI14" i="47"/>
  <c r="AF13" i="47"/>
  <c r="AL11" i="47"/>
  <c r="AI10" i="47"/>
  <c r="AF9" i="47"/>
  <c r="AE17" i="47"/>
  <c r="AK15" i="47"/>
  <c r="AH14" i="47"/>
  <c r="AE13" i="47"/>
  <c r="AK11" i="47"/>
  <c r="AH10" i="47"/>
  <c r="AE9" i="47"/>
  <c r="AJ17" i="47"/>
  <c r="AG16" i="47"/>
  <c r="AN17" i="47" s="1"/>
  <c r="AM14" i="47"/>
  <c r="AJ13" i="47"/>
  <c r="AG12" i="47"/>
  <c r="AM10" i="47"/>
  <c r="AJ9" i="47"/>
  <c r="AM16" i="47"/>
  <c r="AJ15" i="47"/>
  <c r="AG14" i="47"/>
  <c r="AM12" i="47"/>
  <c r="AJ11" i="47"/>
  <c r="AG10" i="47"/>
  <c r="AG8" i="47"/>
  <c r="AM17" i="47"/>
  <c r="AJ16" i="47"/>
  <c r="AG15" i="47"/>
  <c r="AM13" i="47"/>
  <c r="AJ12" i="47"/>
  <c r="AG11" i="47"/>
  <c r="AM9" i="47"/>
  <c r="AF8" i="47"/>
  <c r="AF10" i="47"/>
  <c r="AI11" i="47"/>
  <c r="AL12" i="47"/>
  <c r="AF14" i="47"/>
  <c r="AI15" i="47"/>
  <c r="AL16" i="47"/>
  <c r="AI7" i="50"/>
  <c r="AL8" i="50"/>
  <c r="AG11" i="50"/>
  <c r="AI12" i="50"/>
  <c r="AK13" i="50"/>
  <c r="AE15" i="50"/>
  <c r="AH16" i="50"/>
  <c r="AK17" i="50"/>
  <c r="AE19" i="50"/>
  <c r="AJ7" i="50"/>
  <c r="AM8" i="50"/>
  <c r="AE10" i="50"/>
  <c r="AH11" i="50"/>
  <c r="AJ12" i="50"/>
  <c r="AL13" i="50"/>
  <c r="AF15" i="50"/>
  <c r="AI16" i="50"/>
  <c r="AL17" i="50"/>
  <c r="AG8" i="50"/>
  <c r="AI9" i="50"/>
  <c r="AK10" i="50"/>
  <c r="AF13" i="50"/>
  <c r="AI14" i="50"/>
  <c r="AL15" i="50"/>
  <c r="AF17" i="50"/>
  <c r="AI18" i="50"/>
  <c r="AL19" i="50"/>
  <c r="AK7" i="50"/>
  <c r="AF10" i="50"/>
  <c r="AI11" i="50"/>
  <c r="AK12" i="50"/>
  <c r="AM13" i="50"/>
  <c r="AG15" i="50"/>
  <c r="AN16" i="50" s="1"/>
  <c r="AJ16" i="50"/>
  <c r="AM17" i="50"/>
  <c r="AL7" i="50"/>
  <c r="AE9" i="50"/>
  <c r="AG10" i="50"/>
  <c r="AJ11" i="50"/>
  <c r="AL12" i="50"/>
  <c r="AE14" i="50"/>
  <c r="AH15" i="50"/>
  <c r="AK16" i="50"/>
  <c r="AE18" i="50"/>
  <c r="AH19" i="50"/>
  <c r="AG2" i="59"/>
  <c r="AG3" i="59"/>
  <c r="AG4" i="59"/>
  <c r="AI5" i="59"/>
  <c r="AI7" i="59"/>
  <c r="AE8" i="59"/>
  <c r="E9" i="59"/>
  <c r="AH3" i="59"/>
  <c r="AH4" i="59"/>
  <c r="AJ5" i="59"/>
  <c r="AJ7" i="59"/>
  <c r="F9" i="59"/>
  <c r="AN9" i="59"/>
  <c r="AN14" i="59"/>
  <c r="AN16" i="59"/>
  <c r="AN18" i="59"/>
  <c r="AI3" i="59"/>
  <c r="AK5" i="59"/>
  <c r="C10" i="59"/>
  <c r="AJ3" i="59"/>
  <c r="AJ4" i="59"/>
  <c r="AL5" i="59"/>
  <c r="AF6" i="59"/>
  <c r="AL7" i="59"/>
  <c r="AH8" i="59"/>
  <c r="H9" i="59"/>
  <c r="D10" i="59"/>
  <c r="AK3" i="59"/>
  <c r="AK4" i="59"/>
  <c r="AM5" i="59"/>
  <c r="AG6" i="59"/>
  <c r="AM7" i="59"/>
  <c r="AI8" i="59"/>
  <c r="E10" i="59"/>
  <c r="AI4" i="59"/>
  <c r="G9" i="59"/>
  <c r="AL3" i="59"/>
  <c r="AL4" i="59"/>
  <c r="AH6" i="59"/>
  <c r="AJ8" i="59"/>
  <c r="F10" i="59"/>
  <c r="AN22" i="59"/>
  <c r="AN28" i="59"/>
  <c r="AN34" i="59"/>
  <c r="AN40" i="59"/>
  <c r="AN46" i="59"/>
  <c r="AN52" i="59"/>
  <c r="AM3" i="59"/>
  <c r="AM4" i="59"/>
  <c r="C6" i="59"/>
  <c r="AI6" i="59"/>
  <c r="C8" i="59"/>
  <c r="AK8" i="59"/>
  <c r="G10" i="59"/>
  <c r="AE6" i="59"/>
  <c r="AK7" i="59"/>
  <c r="D6" i="59"/>
  <c r="AJ6" i="59"/>
  <c r="D8" i="59"/>
  <c r="AL8" i="59"/>
  <c r="H10" i="59"/>
  <c r="AE5" i="59"/>
  <c r="E6" i="59"/>
  <c r="AK6" i="59"/>
  <c r="AE7" i="59"/>
  <c r="E8" i="59"/>
  <c r="AM8" i="59"/>
  <c r="AF5" i="59"/>
  <c r="F6" i="59"/>
  <c r="AL6" i="59"/>
  <c r="AF7" i="59"/>
  <c r="F8" i="59"/>
  <c r="X2" i="59"/>
  <c r="AE4" i="59"/>
  <c r="AG5" i="59"/>
  <c r="AN5" i="59" s="1"/>
  <c r="G6" i="59"/>
  <c r="AM6" i="59"/>
  <c r="AG7" i="59"/>
  <c r="AN7" i="59" s="1"/>
  <c r="G8" i="59"/>
  <c r="C9" i="59"/>
  <c r="AF3" i="59"/>
  <c r="AF4" i="59"/>
  <c r="AH5" i="59"/>
  <c r="H6" i="59"/>
  <c r="AH7" i="59"/>
  <c r="H8" i="59"/>
  <c r="AG2" i="58"/>
  <c r="E9" i="58"/>
  <c r="AH3" i="58"/>
  <c r="AH4" i="58"/>
  <c r="AJ5" i="58"/>
  <c r="AJ7" i="58"/>
  <c r="F9" i="58"/>
  <c r="AN14" i="58"/>
  <c r="AN16" i="58"/>
  <c r="AN18" i="58"/>
  <c r="AN48" i="58"/>
  <c r="AI3" i="58"/>
  <c r="AI4" i="58"/>
  <c r="AK5" i="58"/>
  <c r="AE6" i="58"/>
  <c r="AK7" i="58"/>
  <c r="G9" i="58"/>
  <c r="C10" i="58"/>
  <c r="AI5" i="58"/>
  <c r="AJ3" i="58"/>
  <c r="AJ4" i="58"/>
  <c r="AL5" i="58"/>
  <c r="AF6" i="58"/>
  <c r="AL7" i="58"/>
  <c r="AH8" i="58"/>
  <c r="H9" i="58"/>
  <c r="D10" i="58"/>
  <c r="AG3" i="58"/>
  <c r="AE8" i="58"/>
  <c r="AK3" i="58"/>
  <c r="AK4" i="58"/>
  <c r="AM5" i="58"/>
  <c r="AG6" i="58"/>
  <c r="AM7" i="58"/>
  <c r="AI8" i="58"/>
  <c r="E10" i="58"/>
  <c r="AL3" i="58"/>
  <c r="AL4" i="58"/>
  <c r="AH6" i="58"/>
  <c r="AJ8" i="58"/>
  <c r="F10" i="58"/>
  <c r="AN22" i="58"/>
  <c r="AN28" i="58"/>
  <c r="AN34" i="58"/>
  <c r="AN40" i="58"/>
  <c r="AG4" i="58"/>
  <c r="AI7" i="58"/>
  <c r="AM3" i="58"/>
  <c r="AM4" i="58"/>
  <c r="C6" i="58"/>
  <c r="AI6" i="58"/>
  <c r="C8" i="58"/>
  <c r="AK8" i="58"/>
  <c r="G10" i="58"/>
  <c r="D6" i="58"/>
  <c r="AJ6" i="58"/>
  <c r="D8" i="58"/>
  <c r="AL8" i="58"/>
  <c r="H10" i="58"/>
  <c r="AE5" i="58"/>
  <c r="E6" i="58"/>
  <c r="AK6" i="58"/>
  <c r="AE7" i="58"/>
  <c r="E8" i="58"/>
  <c r="AM8" i="58"/>
  <c r="AF5" i="58"/>
  <c r="F6" i="58"/>
  <c r="AL6" i="58"/>
  <c r="AF7" i="58"/>
  <c r="F8" i="58"/>
  <c r="X2" i="58"/>
  <c r="AE4" i="58"/>
  <c r="AG5" i="58"/>
  <c r="AN5" i="58" s="1"/>
  <c r="G6" i="58"/>
  <c r="AM6" i="58"/>
  <c r="AG7" i="58"/>
  <c r="G8" i="58"/>
  <c r="C9" i="58"/>
  <c r="AF3" i="58"/>
  <c r="AF4" i="58"/>
  <c r="AH5" i="58"/>
  <c r="H6" i="58"/>
  <c r="AH7" i="58"/>
  <c r="H8" i="58"/>
  <c r="AG2" i="57"/>
  <c r="AI5" i="57"/>
  <c r="E9" i="57"/>
  <c r="AI10" i="57"/>
  <c r="AM12" i="57"/>
  <c r="AH3" i="57"/>
  <c r="AH4" i="57"/>
  <c r="AJ5" i="57"/>
  <c r="AJ7" i="57"/>
  <c r="AF8" i="57"/>
  <c r="F9" i="57"/>
  <c r="AJ10" i="57"/>
  <c r="AL11" i="57"/>
  <c r="AH13" i="57"/>
  <c r="AH15" i="57"/>
  <c r="AH17" i="57"/>
  <c r="AG3" i="57"/>
  <c r="AI7" i="57"/>
  <c r="AE8" i="57"/>
  <c r="AM9" i="57"/>
  <c r="AK11" i="57"/>
  <c r="AG13" i="57"/>
  <c r="AM14" i="57"/>
  <c r="AG15" i="57"/>
  <c r="AN15" i="57" s="1"/>
  <c r="AM16" i="57"/>
  <c r="AG17" i="57"/>
  <c r="AM18" i="57"/>
  <c r="AI3" i="57"/>
  <c r="AI4" i="57"/>
  <c r="AK5" i="57"/>
  <c r="AE6" i="57"/>
  <c r="AK7" i="57"/>
  <c r="AG8" i="57"/>
  <c r="G9" i="57"/>
  <c r="C10" i="57"/>
  <c r="AK10" i="57"/>
  <c r="AM11" i="57"/>
  <c r="AI13" i="57"/>
  <c r="AI15" i="57"/>
  <c r="AI17" i="57"/>
  <c r="AE19" i="57"/>
  <c r="AJ3" i="57"/>
  <c r="AJ4" i="57"/>
  <c r="AL5" i="57"/>
  <c r="AF6" i="57"/>
  <c r="AL7" i="57"/>
  <c r="AH8" i="57"/>
  <c r="H9" i="57"/>
  <c r="D10" i="57"/>
  <c r="AL10" i="57"/>
  <c r="AJ13" i="57"/>
  <c r="AJ15" i="57"/>
  <c r="AJ17" i="57"/>
  <c r="AG4" i="57"/>
  <c r="AK3" i="57"/>
  <c r="AK4" i="57"/>
  <c r="AM5" i="57"/>
  <c r="AG6" i="57"/>
  <c r="AM7" i="57"/>
  <c r="AI8" i="57"/>
  <c r="AE9" i="57"/>
  <c r="E10" i="57"/>
  <c r="AM10" i="57"/>
  <c r="AE12" i="57"/>
  <c r="AK13" i="57"/>
  <c r="AE14" i="57"/>
  <c r="AK15" i="57"/>
  <c r="AE16" i="57"/>
  <c r="AK17" i="57"/>
  <c r="AE18" i="57"/>
  <c r="AL3" i="57"/>
  <c r="AL4" i="57"/>
  <c r="AH6" i="57"/>
  <c r="AJ8" i="57"/>
  <c r="AF9" i="57"/>
  <c r="F10" i="57"/>
  <c r="AF12" i="57"/>
  <c r="AL13" i="57"/>
  <c r="AF14" i="57"/>
  <c r="AL15" i="57"/>
  <c r="AF16" i="57"/>
  <c r="AL17" i="57"/>
  <c r="AF18" i="57"/>
  <c r="AH19" i="57"/>
  <c r="AN22" i="57"/>
  <c r="AN28" i="57"/>
  <c r="AN34" i="57"/>
  <c r="AN40" i="57"/>
  <c r="AN46" i="57"/>
  <c r="AN52" i="57"/>
  <c r="AM3" i="57"/>
  <c r="AM4" i="57"/>
  <c r="C6" i="57"/>
  <c r="AI6" i="57"/>
  <c r="C8" i="57"/>
  <c r="AK8" i="57"/>
  <c r="AG9" i="57"/>
  <c r="G10" i="57"/>
  <c r="AE11" i="57"/>
  <c r="AG12" i="57"/>
  <c r="AN12" i="57" s="1"/>
  <c r="AM13" i="57"/>
  <c r="AG14" i="57"/>
  <c r="AM15" i="57"/>
  <c r="AG16" i="57"/>
  <c r="AM17" i="57"/>
  <c r="AG18" i="57"/>
  <c r="AI19" i="57"/>
  <c r="D6" i="57"/>
  <c r="AJ6" i="57"/>
  <c r="D8" i="57"/>
  <c r="AL8" i="57"/>
  <c r="AH9" i="57"/>
  <c r="H10" i="57"/>
  <c r="AF11" i="57"/>
  <c r="AH12" i="57"/>
  <c r="AH14" i="57"/>
  <c r="AH16" i="57"/>
  <c r="AH18" i="57"/>
  <c r="AJ19" i="57"/>
  <c r="AE5" i="57"/>
  <c r="E6" i="57"/>
  <c r="AK6" i="57"/>
  <c r="AE7" i="57"/>
  <c r="E8" i="57"/>
  <c r="AM8" i="57"/>
  <c r="AI9" i="57"/>
  <c r="AE10" i="57"/>
  <c r="AG11" i="57"/>
  <c r="AI12" i="57"/>
  <c r="AI14" i="57"/>
  <c r="AI16" i="57"/>
  <c r="AI18" i="57"/>
  <c r="AK19" i="57"/>
  <c r="AF5" i="57"/>
  <c r="F6" i="57"/>
  <c r="AL6" i="57"/>
  <c r="AF7" i="57"/>
  <c r="F8" i="57"/>
  <c r="AJ9" i="57"/>
  <c r="AF10" i="57"/>
  <c r="AH11" i="57"/>
  <c r="AJ12" i="57"/>
  <c r="AJ14" i="57"/>
  <c r="AJ16" i="57"/>
  <c r="AJ18" i="57"/>
  <c r="AL19" i="57"/>
  <c r="X2" i="57"/>
  <c r="AE4" i="57"/>
  <c r="AG5" i="57"/>
  <c r="G6" i="57"/>
  <c r="AM6" i="57"/>
  <c r="AG7" i="57"/>
  <c r="G8" i="57"/>
  <c r="C9" i="57"/>
  <c r="AK9" i="57"/>
  <c r="AG10" i="57"/>
  <c r="AN10" i="57" s="1"/>
  <c r="AI11" i="57"/>
  <c r="AK12" i="57"/>
  <c r="AE13" i="57"/>
  <c r="AK14" i="57"/>
  <c r="AE15" i="57"/>
  <c r="AK16" i="57"/>
  <c r="AE17" i="57"/>
  <c r="AK18" i="57"/>
  <c r="AM19" i="57"/>
  <c r="AF3" i="57"/>
  <c r="AF4" i="57"/>
  <c r="AH5" i="57"/>
  <c r="H6" i="57"/>
  <c r="AH7" i="57"/>
  <c r="H8" i="57"/>
  <c r="D9" i="57"/>
  <c r="AL9" i="57"/>
  <c r="AH10" i="57"/>
  <c r="AJ11" i="57"/>
  <c r="AL12" i="57"/>
  <c r="AF13" i="57"/>
  <c r="AL14" i="57"/>
  <c r="AF15" i="57"/>
  <c r="AL16" i="57"/>
  <c r="AF17" i="57"/>
  <c r="AI7" i="56"/>
  <c r="AM12" i="56"/>
  <c r="AM14" i="56"/>
  <c r="AG17" i="56"/>
  <c r="AH3" i="56"/>
  <c r="AH4" i="56"/>
  <c r="AJ5" i="56"/>
  <c r="AJ7" i="56"/>
  <c r="AF8" i="56"/>
  <c r="F9" i="56"/>
  <c r="AJ10" i="56"/>
  <c r="AL11" i="56"/>
  <c r="AH13" i="56"/>
  <c r="AH15" i="56"/>
  <c r="AH17" i="56"/>
  <c r="AI3" i="56"/>
  <c r="AI4" i="56"/>
  <c r="AK5" i="56"/>
  <c r="AE6" i="56"/>
  <c r="AK7" i="56"/>
  <c r="AG8" i="56"/>
  <c r="G9" i="56"/>
  <c r="C10" i="56"/>
  <c r="AK10" i="56"/>
  <c r="AM11" i="56"/>
  <c r="AI13" i="56"/>
  <c r="AI15" i="56"/>
  <c r="AI17" i="56"/>
  <c r="AE19" i="56"/>
  <c r="AE8" i="56"/>
  <c r="AM16" i="56"/>
  <c r="AJ3" i="56"/>
  <c r="AJ4" i="56"/>
  <c r="AL5" i="56"/>
  <c r="AF6" i="56"/>
  <c r="AL7" i="56"/>
  <c r="AH8" i="56"/>
  <c r="H9" i="56"/>
  <c r="D10" i="56"/>
  <c r="AL10" i="56"/>
  <c r="AJ13" i="56"/>
  <c r="AJ15" i="56"/>
  <c r="AJ17" i="56"/>
  <c r="E9" i="56"/>
  <c r="AG13" i="56"/>
  <c r="AN13" i="56" s="1"/>
  <c r="AG15" i="56"/>
  <c r="AM18" i="56"/>
  <c r="AK3" i="56"/>
  <c r="AK4" i="56"/>
  <c r="AM5" i="56"/>
  <c r="AG6" i="56"/>
  <c r="AM7" i="56"/>
  <c r="AI8" i="56"/>
  <c r="AE9" i="56"/>
  <c r="E10" i="56"/>
  <c r="AM10" i="56"/>
  <c r="AE12" i="56"/>
  <c r="AK13" i="56"/>
  <c r="AE14" i="56"/>
  <c r="AK15" i="56"/>
  <c r="AE16" i="56"/>
  <c r="AK17" i="56"/>
  <c r="AE18" i="56"/>
  <c r="AG3" i="56"/>
  <c r="AL3" i="56"/>
  <c r="AL4" i="56"/>
  <c r="AH6" i="56"/>
  <c r="AJ8" i="56"/>
  <c r="AF9" i="56"/>
  <c r="F10" i="56"/>
  <c r="AF12" i="56"/>
  <c r="AL13" i="56"/>
  <c r="AF14" i="56"/>
  <c r="AL15" i="56"/>
  <c r="AF16" i="56"/>
  <c r="AL17" i="56"/>
  <c r="AF18" i="56"/>
  <c r="AH19" i="56"/>
  <c r="AN22" i="56"/>
  <c r="AN28" i="56"/>
  <c r="AN34" i="56"/>
  <c r="AN40" i="56"/>
  <c r="AN46" i="56"/>
  <c r="AK11" i="56"/>
  <c r="AM3" i="56"/>
  <c r="AM4" i="56"/>
  <c r="C6" i="56"/>
  <c r="AI6" i="56"/>
  <c r="C8" i="56"/>
  <c r="AK8" i="56"/>
  <c r="AG9" i="56"/>
  <c r="G10" i="56"/>
  <c r="AE11" i="56"/>
  <c r="AG12" i="56"/>
  <c r="AM13" i="56"/>
  <c r="AG14" i="56"/>
  <c r="AM15" i="56"/>
  <c r="AG16" i="56"/>
  <c r="AM17" i="56"/>
  <c r="AG18" i="56"/>
  <c r="AI19" i="56"/>
  <c r="AG2" i="56"/>
  <c r="AI5" i="56"/>
  <c r="AI10" i="56"/>
  <c r="D6" i="56"/>
  <c r="AJ6" i="56"/>
  <c r="D8" i="56"/>
  <c r="AL8" i="56"/>
  <c r="AH9" i="56"/>
  <c r="H10" i="56"/>
  <c r="AF11" i="56"/>
  <c r="AH12" i="56"/>
  <c r="AH14" i="56"/>
  <c r="AH16" i="56"/>
  <c r="AH18" i="56"/>
  <c r="AJ19" i="56"/>
  <c r="AG4" i="56"/>
  <c r="AM9" i="56"/>
  <c r="AE5" i="56"/>
  <c r="E6" i="56"/>
  <c r="AK6" i="56"/>
  <c r="AE7" i="56"/>
  <c r="E8" i="56"/>
  <c r="AM8" i="56"/>
  <c r="AI9" i="56"/>
  <c r="AE10" i="56"/>
  <c r="AG11" i="56"/>
  <c r="AI12" i="56"/>
  <c r="AI14" i="56"/>
  <c r="AI16" i="56"/>
  <c r="AI18" i="56"/>
  <c r="AK19" i="56"/>
  <c r="AF5" i="56"/>
  <c r="F6" i="56"/>
  <c r="AL6" i="56"/>
  <c r="AF7" i="56"/>
  <c r="F8" i="56"/>
  <c r="AJ9" i="56"/>
  <c r="AF10" i="56"/>
  <c r="AH11" i="56"/>
  <c r="AJ12" i="56"/>
  <c r="AJ14" i="56"/>
  <c r="AJ16" i="56"/>
  <c r="AJ18" i="56"/>
  <c r="AL19" i="56"/>
  <c r="X2" i="56"/>
  <c r="AE4" i="56"/>
  <c r="AG5" i="56"/>
  <c r="G6" i="56"/>
  <c r="AM6" i="56"/>
  <c r="AG7" i="56"/>
  <c r="G8" i="56"/>
  <c r="C9" i="56"/>
  <c r="AK9" i="56"/>
  <c r="AG10" i="56"/>
  <c r="AN10" i="56" s="1"/>
  <c r="AI11" i="56"/>
  <c r="AK12" i="56"/>
  <c r="AE13" i="56"/>
  <c r="AK14" i="56"/>
  <c r="AE15" i="56"/>
  <c r="AK16" i="56"/>
  <c r="AE17" i="56"/>
  <c r="AK18" i="56"/>
  <c r="AM19" i="56"/>
  <c r="AF3" i="56"/>
  <c r="AF4" i="56"/>
  <c r="AH5" i="56"/>
  <c r="H6" i="56"/>
  <c r="AH7" i="56"/>
  <c r="H8" i="56"/>
  <c r="D9" i="56"/>
  <c r="AL9" i="56"/>
  <c r="AH10" i="56"/>
  <c r="AJ11" i="56"/>
  <c r="AL12" i="56"/>
  <c r="AF13" i="56"/>
  <c r="AL14" i="56"/>
  <c r="AF15" i="56"/>
  <c r="AL16" i="56"/>
  <c r="AF17" i="56"/>
  <c r="E9" i="55"/>
  <c r="AH3" i="55"/>
  <c r="AJ7" i="55"/>
  <c r="AF8" i="55"/>
  <c r="AJ10" i="55"/>
  <c r="AL11" i="55"/>
  <c r="AH13" i="55"/>
  <c r="AH15" i="55"/>
  <c r="AH17" i="55"/>
  <c r="AI3" i="55"/>
  <c r="AI4" i="55"/>
  <c r="AK5" i="55"/>
  <c r="AE6" i="55"/>
  <c r="AK7" i="55"/>
  <c r="AG8" i="55"/>
  <c r="G9" i="55"/>
  <c r="C10" i="55"/>
  <c r="AK10" i="55"/>
  <c r="AM11" i="55"/>
  <c r="AI13" i="55"/>
  <c r="AI15" i="55"/>
  <c r="AI17" i="55"/>
  <c r="AE19" i="55"/>
  <c r="AI7" i="55"/>
  <c r="AM14" i="55"/>
  <c r="AJ5" i="55"/>
  <c r="AJ3" i="55"/>
  <c r="AJ4" i="55"/>
  <c r="AL5" i="55"/>
  <c r="AF6" i="55"/>
  <c r="AL7" i="55"/>
  <c r="AH8" i="55"/>
  <c r="H9" i="55"/>
  <c r="D10" i="55"/>
  <c r="AL10" i="55"/>
  <c r="AJ13" i="55"/>
  <c r="AJ15" i="55"/>
  <c r="AJ17" i="55"/>
  <c r="AG13" i="55"/>
  <c r="AK3" i="55"/>
  <c r="AK4" i="55"/>
  <c r="AM5" i="55"/>
  <c r="AG6" i="55"/>
  <c r="AM7" i="55"/>
  <c r="AI8" i="55"/>
  <c r="AE9" i="55"/>
  <c r="E10" i="55"/>
  <c r="AM10" i="55"/>
  <c r="AE12" i="55"/>
  <c r="AK13" i="55"/>
  <c r="AE14" i="55"/>
  <c r="AK15" i="55"/>
  <c r="AE16" i="55"/>
  <c r="AK17" i="55"/>
  <c r="AE18" i="55"/>
  <c r="AG2" i="55"/>
  <c r="AI5" i="55"/>
  <c r="AK11" i="55"/>
  <c r="AG17" i="55"/>
  <c r="F9" i="55"/>
  <c r="AL3" i="55"/>
  <c r="AL4" i="55"/>
  <c r="AH6" i="55"/>
  <c r="AJ8" i="55"/>
  <c r="AF9" i="55"/>
  <c r="F10" i="55"/>
  <c r="AF12" i="55"/>
  <c r="AL13" i="55"/>
  <c r="AF14" i="55"/>
  <c r="AL15" i="55"/>
  <c r="AF16" i="55"/>
  <c r="AL17" i="55"/>
  <c r="AF18" i="55"/>
  <c r="AH19" i="55"/>
  <c r="AG4" i="55"/>
  <c r="AE8" i="55"/>
  <c r="AG15" i="55"/>
  <c r="AH4" i="55"/>
  <c r="AM3" i="55"/>
  <c r="AM4" i="55"/>
  <c r="C6" i="55"/>
  <c r="AI6" i="55"/>
  <c r="C8" i="55"/>
  <c r="AK8" i="55"/>
  <c r="AG9" i="55"/>
  <c r="G10" i="55"/>
  <c r="AE11" i="55"/>
  <c r="AG12" i="55"/>
  <c r="AM13" i="55"/>
  <c r="AG14" i="55"/>
  <c r="AM15" i="55"/>
  <c r="AG16" i="55"/>
  <c r="AM17" i="55"/>
  <c r="AG18" i="55"/>
  <c r="AI19" i="55"/>
  <c r="AG3" i="55"/>
  <c r="AM16" i="55"/>
  <c r="D6" i="55"/>
  <c r="AJ6" i="55"/>
  <c r="D8" i="55"/>
  <c r="AL8" i="55"/>
  <c r="AH9" i="55"/>
  <c r="H10" i="55"/>
  <c r="AF11" i="55"/>
  <c r="AH12" i="55"/>
  <c r="AH14" i="55"/>
  <c r="AH16" i="55"/>
  <c r="AH18" i="55"/>
  <c r="AJ19" i="55"/>
  <c r="AI10" i="55"/>
  <c r="AM18" i="55"/>
  <c r="AE5" i="55"/>
  <c r="E6" i="55"/>
  <c r="AK6" i="55"/>
  <c r="AE7" i="55"/>
  <c r="E8" i="55"/>
  <c r="AM8" i="55"/>
  <c r="AI9" i="55"/>
  <c r="AE10" i="55"/>
  <c r="AG11" i="55"/>
  <c r="AI12" i="55"/>
  <c r="AI14" i="55"/>
  <c r="AI16" i="55"/>
  <c r="AI18" i="55"/>
  <c r="AK19" i="55"/>
  <c r="AF5" i="55"/>
  <c r="F6" i="55"/>
  <c r="AL6" i="55"/>
  <c r="AF7" i="55"/>
  <c r="F8" i="55"/>
  <c r="AJ9" i="55"/>
  <c r="AF10" i="55"/>
  <c r="AH11" i="55"/>
  <c r="AJ12" i="55"/>
  <c r="AJ14" i="55"/>
  <c r="AJ16" i="55"/>
  <c r="AJ18" i="55"/>
  <c r="AL19" i="55"/>
  <c r="AM9" i="55"/>
  <c r="AM12" i="55"/>
  <c r="X2" i="55"/>
  <c r="AE4" i="55"/>
  <c r="AG5" i="55"/>
  <c r="G6" i="55"/>
  <c r="AM6" i="55"/>
  <c r="AG7" i="55"/>
  <c r="G8" i="55"/>
  <c r="C9" i="55"/>
  <c r="AK9" i="55"/>
  <c r="AG10" i="55"/>
  <c r="AI11" i="55"/>
  <c r="AK12" i="55"/>
  <c r="AE13" i="55"/>
  <c r="AK14" i="55"/>
  <c r="AE15" i="55"/>
  <c r="AK16" i="55"/>
  <c r="AE17" i="55"/>
  <c r="AK18" i="55"/>
  <c r="AM19" i="55"/>
  <c r="AF3" i="55"/>
  <c r="AF4" i="55"/>
  <c r="AH5" i="55"/>
  <c r="H6" i="55"/>
  <c r="AH7" i="55"/>
  <c r="H8" i="55"/>
  <c r="D9" i="55"/>
  <c r="AL9" i="55"/>
  <c r="AH10" i="55"/>
  <c r="AJ11" i="55"/>
  <c r="AL12" i="55"/>
  <c r="AF13" i="55"/>
  <c r="AL14" i="55"/>
  <c r="AF15" i="55"/>
  <c r="AL16" i="55"/>
  <c r="AF17" i="55"/>
  <c r="AI10" i="54"/>
  <c r="AG13" i="54"/>
  <c r="AH3" i="54"/>
  <c r="AH4" i="54"/>
  <c r="AJ5" i="54"/>
  <c r="AJ7" i="54"/>
  <c r="AF8" i="54"/>
  <c r="F9" i="54"/>
  <c r="AJ10" i="54"/>
  <c r="AL11" i="54"/>
  <c r="AH13" i="54"/>
  <c r="AH15" i="54"/>
  <c r="AH17" i="54"/>
  <c r="AN48" i="54"/>
  <c r="AN54" i="54"/>
  <c r="AI3" i="54"/>
  <c r="AI4" i="54"/>
  <c r="AK5" i="54"/>
  <c r="AE6" i="54"/>
  <c r="AK7" i="54"/>
  <c r="AG8" i="54"/>
  <c r="G9" i="54"/>
  <c r="C10" i="54"/>
  <c r="AK10" i="54"/>
  <c r="AM11" i="54"/>
  <c r="AI13" i="54"/>
  <c r="AI15" i="54"/>
  <c r="AI17" i="54"/>
  <c r="AE19" i="54"/>
  <c r="AG2" i="54"/>
  <c r="E9" i="54"/>
  <c r="AJ3" i="54"/>
  <c r="AJ4" i="54"/>
  <c r="AL5" i="54"/>
  <c r="AF6" i="54"/>
  <c r="AL7" i="54"/>
  <c r="AH8" i="54"/>
  <c r="H9" i="54"/>
  <c r="D10" i="54"/>
  <c r="AL10" i="54"/>
  <c r="AJ13" i="54"/>
  <c r="AJ15" i="54"/>
  <c r="AJ17" i="54"/>
  <c r="AG4" i="54"/>
  <c r="AI7" i="54"/>
  <c r="AM12" i="54"/>
  <c r="AG17" i="54"/>
  <c r="AK3" i="54"/>
  <c r="AK4" i="54"/>
  <c r="AM5" i="54"/>
  <c r="AG6" i="54"/>
  <c r="AM7" i="54"/>
  <c r="AI8" i="54"/>
  <c r="AE9" i="54"/>
  <c r="E10" i="54"/>
  <c r="AM10" i="54"/>
  <c r="AE12" i="54"/>
  <c r="AK13" i="54"/>
  <c r="AE14" i="54"/>
  <c r="AK15" i="54"/>
  <c r="AE16" i="54"/>
  <c r="AK17" i="54"/>
  <c r="AE18" i="54"/>
  <c r="AI5" i="54"/>
  <c r="AM9" i="54"/>
  <c r="AM14" i="54"/>
  <c r="AM18" i="54"/>
  <c r="AL3" i="54"/>
  <c r="AL4" i="54"/>
  <c r="AH6" i="54"/>
  <c r="AJ8" i="54"/>
  <c r="AF9" i="54"/>
  <c r="F10" i="54"/>
  <c r="AF12" i="54"/>
  <c r="AL13" i="54"/>
  <c r="AF14" i="54"/>
  <c r="AL15" i="54"/>
  <c r="AF16" i="54"/>
  <c r="AL17" i="54"/>
  <c r="AF18" i="54"/>
  <c r="AH19" i="54"/>
  <c r="AN22" i="54"/>
  <c r="AN28" i="54"/>
  <c r="AN34" i="54"/>
  <c r="AN40" i="54"/>
  <c r="AN46" i="54"/>
  <c r="AG3" i="54"/>
  <c r="AG15" i="54"/>
  <c r="AM3" i="54"/>
  <c r="AM4" i="54"/>
  <c r="C6" i="54"/>
  <c r="AI6" i="54"/>
  <c r="C8" i="54"/>
  <c r="AK8" i="54"/>
  <c r="AG9" i="54"/>
  <c r="G10" i="54"/>
  <c r="AE11" i="54"/>
  <c r="AG12" i="54"/>
  <c r="AM13" i="54"/>
  <c r="AG14" i="54"/>
  <c r="AN14" i="54" s="1"/>
  <c r="AM15" i="54"/>
  <c r="AG16" i="54"/>
  <c r="AM17" i="54"/>
  <c r="AG18" i="54"/>
  <c r="AI19" i="54"/>
  <c r="AK11" i="54"/>
  <c r="AM16" i="54"/>
  <c r="D6" i="54"/>
  <c r="AJ6" i="54"/>
  <c r="D8" i="54"/>
  <c r="AL8" i="54"/>
  <c r="AH9" i="54"/>
  <c r="H10" i="54"/>
  <c r="AF11" i="54"/>
  <c r="AH12" i="54"/>
  <c r="AH14" i="54"/>
  <c r="AH16" i="54"/>
  <c r="AH18" i="54"/>
  <c r="AJ19" i="54"/>
  <c r="AE8" i="54"/>
  <c r="AE5" i="54"/>
  <c r="E6" i="54"/>
  <c r="AK6" i="54"/>
  <c r="AE7" i="54"/>
  <c r="E8" i="54"/>
  <c r="AM8" i="54"/>
  <c r="AI9" i="54"/>
  <c r="AE10" i="54"/>
  <c r="AG11" i="54"/>
  <c r="AN11" i="54" s="1"/>
  <c r="AI12" i="54"/>
  <c r="AI14" i="54"/>
  <c r="AI16" i="54"/>
  <c r="AI18" i="54"/>
  <c r="AK19" i="54"/>
  <c r="AF5" i="54"/>
  <c r="F6" i="54"/>
  <c r="AL6" i="54"/>
  <c r="AF7" i="54"/>
  <c r="F8" i="54"/>
  <c r="AJ9" i="54"/>
  <c r="AF10" i="54"/>
  <c r="AH11" i="54"/>
  <c r="AJ12" i="54"/>
  <c r="AJ14" i="54"/>
  <c r="AJ16" i="54"/>
  <c r="AJ18" i="54"/>
  <c r="AL19" i="54"/>
  <c r="X2" i="54"/>
  <c r="AE4" i="54"/>
  <c r="AG5" i="54"/>
  <c r="G6" i="54"/>
  <c r="AM6" i="54"/>
  <c r="AG7" i="54"/>
  <c r="AN7" i="54" s="1"/>
  <c r="G8" i="54"/>
  <c r="C9" i="54"/>
  <c r="AK9" i="54"/>
  <c r="AG10" i="54"/>
  <c r="AI11" i="54"/>
  <c r="AK12" i="54"/>
  <c r="AE13" i="54"/>
  <c r="AK14" i="54"/>
  <c r="AE15" i="54"/>
  <c r="AK16" i="54"/>
  <c r="AE17" i="54"/>
  <c r="AK18" i="54"/>
  <c r="AM19" i="54"/>
  <c r="AF3" i="54"/>
  <c r="AF4" i="54"/>
  <c r="AH5" i="54"/>
  <c r="H6" i="54"/>
  <c r="AH7" i="54"/>
  <c r="H8" i="54"/>
  <c r="D9" i="54"/>
  <c r="AL9" i="54"/>
  <c r="AH10" i="54"/>
  <c r="AJ11" i="54"/>
  <c r="AL12" i="54"/>
  <c r="AF13" i="54"/>
  <c r="AL14" i="54"/>
  <c r="AF15" i="54"/>
  <c r="AL16" i="54"/>
  <c r="AF17" i="54"/>
  <c r="AH3" i="53"/>
  <c r="AH4" i="53"/>
  <c r="AJ5" i="53"/>
  <c r="AJ7" i="53"/>
  <c r="AF8" i="53"/>
  <c r="F9" i="53"/>
  <c r="AJ10" i="53"/>
  <c r="AL11" i="53"/>
  <c r="AH13" i="53"/>
  <c r="AH15" i="53"/>
  <c r="AH17" i="53"/>
  <c r="AN36" i="53"/>
  <c r="AN42" i="53"/>
  <c r="AN48" i="53"/>
  <c r="AN54" i="53"/>
  <c r="AG4" i="53"/>
  <c r="AE8" i="53"/>
  <c r="AG13" i="53"/>
  <c r="AM14" i="53"/>
  <c r="AM16" i="53"/>
  <c r="AG17" i="53"/>
  <c r="AK5" i="53"/>
  <c r="G9" i="53"/>
  <c r="AM11" i="53"/>
  <c r="AJ3" i="53"/>
  <c r="AJ4" i="53"/>
  <c r="AL5" i="53"/>
  <c r="AF6" i="53"/>
  <c r="AL7" i="53"/>
  <c r="AH8" i="53"/>
  <c r="H9" i="53"/>
  <c r="D10" i="53"/>
  <c r="AL10" i="53"/>
  <c r="AJ13" i="53"/>
  <c r="AJ15" i="53"/>
  <c r="AJ17" i="53"/>
  <c r="AK3" i="53"/>
  <c r="AK4" i="53"/>
  <c r="AM5" i="53"/>
  <c r="AG6" i="53"/>
  <c r="AM7" i="53"/>
  <c r="AI8" i="53"/>
  <c r="AE9" i="53"/>
  <c r="E10" i="53"/>
  <c r="AM10" i="53"/>
  <c r="AE12" i="53"/>
  <c r="AK13" i="53"/>
  <c r="AE14" i="53"/>
  <c r="AK15" i="53"/>
  <c r="AE16" i="53"/>
  <c r="AK17" i="53"/>
  <c r="AE18" i="53"/>
  <c r="AM12" i="53"/>
  <c r="AM18" i="53"/>
  <c r="C10" i="53"/>
  <c r="AL3" i="53"/>
  <c r="AL4" i="53"/>
  <c r="AH6" i="53"/>
  <c r="AJ8" i="53"/>
  <c r="AF9" i="53"/>
  <c r="F10" i="53"/>
  <c r="AF12" i="53"/>
  <c r="AL13" i="53"/>
  <c r="AF14" i="53"/>
  <c r="AL15" i="53"/>
  <c r="AF16" i="53"/>
  <c r="AL17" i="53"/>
  <c r="AF18" i="53"/>
  <c r="AH19" i="53"/>
  <c r="AN34" i="53"/>
  <c r="AN40" i="53"/>
  <c r="AN46" i="53"/>
  <c r="AG2" i="53"/>
  <c r="AG3" i="53"/>
  <c r="AI5" i="53"/>
  <c r="AI7" i="53"/>
  <c r="AI10" i="53"/>
  <c r="AI3" i="53"/>
  <c r="AE6" i="53"/>
  <c r="AK7" i="53"/>
  <c r="AK10" i="53"/>
  <c r="AI13" i="53"/>
  <c r="AI17" i="53"/>
  <c r="AM3" i="53"/>
  <c r="AM4" i="53"/>
  <c r="C6" i="53"/>
  <c r="AI6" i="53"/>
  <c r="C8" i="53"/>
  <c r="AK8" i="53"/>
  <c r="AG9" i="53"/>
  <c r="G10" i="53"/>
  <c r="AE11" i="53"/>
  <c r="AG12" i="53"/>
  <c r="AM13" i="53"/>
  <c r="AG14" i="53"/>
  <c r="AM15" i="53"/>
  <c r="AG16" i="53"/>
  <c r="AM17" i="53"/>
  <c r="AG18" i="53"/>
  <c r="AI19" i="53"/>
  <c r="E9" i="53"/>
  <c r="AG15" i="53"/>
  <c r="AI4" i="53"/>
  <c r="AG8" i="53"/>
  <c r="AI15" i="53"/>
  <c r="AE19" i="53"/>
  <c r="D6" i="53"/>
  <c r="AJ6" i="53"/>
  <c r="D8" i="53"/>
  <c r="AL8" i="53"/>
  <c r="AH9" i="53"/>
  <c r="H10" i="53"/>
  <c r="AF11" i="53"/>
  <c r="AH12" i="53"/>
  <c r="AH14" i="53"/>
  <c r="AH16" i="53"/>
  <c r="AH18" i="53"/>
  <c r="AJ19" i="53"/>
  <c r="AE5" i="53"/>
  <c r="E6" i="53"/>
  <c r="AK6" i="53"/>
  <c r="AE7" i="53"/>
  <c r="E8" i="53"/>
  <c r="AM8" i="53"/>
  <c r="AI9" i="53"/>
  <c r="AE10" i="53"/>
  <c r="AG11" i="53"/>
  <c r="AI12" i="53"/>
  <c r="AI14" i="53"/>
  <c r="AI16" i="53"/>
  <c r="AI18" i="53"/>
  <c r="AK19" i="53"/>
  <c r="AF5" i="53"/>
  <c r="F6" i="53"/>
  <c r="AL6" i="53"/>
  <c r="AF7" i="53"/>
  <c r="F8" i="53"/>
  <c r="AJ9" i="53"/>
  <c r="AF10" i="53"/>
  <c r="AH11" i="53"/>
  <c r="AJ12" i="53"/>
  <c r="AJ14" i="53"/>
  <c r="AJ16" i="53"/>
  <c r="AJ18" i="53"/>
  <c r="AL19" i="53"/>
  <c r="AM9" i="53"/>
  <c r="X2" i="53"/>
  <c r="AE4" i="53"/>
  <c r="AG5" i="53"/>
  <c r="G6" i="53"/>
  <c r="AM6" i="53"/>
  <c r="AG7" i="53"/>
  <c r="G8" i="53"/>
  <c r="C9" i="53"/>
  <c r="AK9" i="53"/>
  <c r="AG10" i="53"/>
  <c r="AI11" i="53"/>
  <c r="AK12" i="53"/>
  <c r="AE13" i="53"/>
  <c r="AK14" i="53"/>
  <c r="AE15" i="53"/>
  <c r="AK16" i="53"/>
  <c r="AE17" i="53"/>
  <c r="AK18" i="53"/>
  <c r="AM19" i="53"/>
  <c r="AK11" i="53"/>
  <c r="AF3" i="53"/>
  <c r="AF4" i="53"/>
  <c r="AH5" i="53"/>
  <c r="H6" i="53"/>
  <c r="AH7" i="53"/>
  <c r="H8" i="53"/>
  <c r="D9" i="53"/>
  <c r="AL9" i="53"/>
  <c r="AH10" i="53"/>
  <c r="AJ11" i="53"/>
  <c r="AL12" i="53"/>
  <c r="AF13" i="53"/>
  <c r="AL14" i="53"/>
  <c r="AF15" i="53"/>
  <c r="AL16" i="53"/>
  <c r="AF17" i="53"/>
  <c r="AG13" i="52"/>
  <c r="AH3" i="52"/>
  <c r="AH4" i="52"/>
  <c r="AJ5" i="52"/>
  <c r="AJ7" i="52"/>
  <c r="AF8" i="52"/>
  <c r="F9" i="52"/>
  <c r="AJ10" i="52"/>
  <c r="AL11" i="52"/>
  <c r="AH13" i="52"/>
  <c r="AH15" i="52"/>
  <c r="AH17" i="52"/>
  <c r="AG3" i="52"/>
  <c r="AI7" i="52"/>
  <c r="AK11" i="52"/>
  <c r="AI3" i="52"/>
  <c r="AI4" i="52"/>
  <c r="AK5" i="52"/>
  <c r="AE6" i="52"/>
  <c r="AK7" i="52"/>
  <c r="AG8" i="52"/>
  <c r="G9" i="52"/>
  <c r="C10" i="52"/>
  <c r="AK10" i="52"/>
  <c r="AM11" i="52"/>
  <c r="AI13" i="52"/>
  <c r="AI15" i="52"/>
  <c r="AI17" i="52"/>
  <c r="AE19" i="52"/>
  <c r="E9" i="52"/>
  <c r="AM14" i="52"/>
  <c r="AJ3" i="52"/>
  <c r="AJ4" i="52"/>
  <c r="AL5" i="52"/>
  <c r="AF6" i="52"/>
  <c r="AL7" i="52"/>
  <c r="AH8" i="52"/>
  <c r="H9" i="52"/>
  <c r="D10" i="52"/>
  <c r="AL10" i="52"/>
  <c r="AJ13" i="52"/>
  <c r="AJ15" i="52"/>
  <c r="AJ17" i="52"/>
  <c r="AM9" i="52"/>
  <c r="AG15" i="52"/>
  <c r="AN15" i="52" s="1"/>
  <c r="AK3" i="52"/>
  <c r="AK4" i="52"/>
  <c r="AM5" i="52"/>
  <c r="AG6" i="52"/>
  <c r="AM7" i="52"/>
  <c r="AI8" i="52"/>
  <c r="AE9" i="52"/>
  <c r="E10" i="52"/>
  <c r="AM10" i="52"/>
  <c r="AE12" i="52"/>
  <c r="AK13" i="52"/>
  <c r="AE14" i="52"/>
  <c r="AK15" i="52"/>
  <c r="AE16" i="52"/>
  <c r="AK17" i="52"/>
  <c r="AE18" i="52"/>
  <c r="AG4" i="52"/>
  <c r="AL3" i="52"/>
  <c r="AL4" i="52"/>
  <c r="AH6" i="52"/>
  <c r="AJ8" i="52"/>
  <c r="AF9" i="52"/>
  <c r="F10" i="52"/>
  <c r="AF12" i="52"/>
  <c r="AL13" i="52"/>
  <c r="AF14" i="52"/>
  <c r="AL15" i="52"/>
  <c r="AF16" i="52"/>
  <c r="AL17" i="52"/>
  <c r="AF18" i="52"/>
  <c r="AH19" i="52"/>
  <c r="AN22" i="52"/>
  <c r="AN28" i="52"/>
  <c r="AN34" i="52"/>
  <c r="AN40" i="52"/>
  <c r="AN46" i="52"/>
  <c r="AN52" i="52"/>
  <c r="AG2" i="52"/>
  <c r="AI5" i="52"/>
  <c r="AE8" i="52"/>
  <c r="AI10" i="52"/>
  <c r="AM16" i="52"/>
  <c r="AM18" i="52"/>
  <c r="AM3" i="52"/>
  <c r="AM4" i="52"/>
  <c r="C6" i="52"/>
  <c r="AI6" i="52"/>
  <c r="C8" i="52"/>
  <c r="AK8" i="52"/>
  <c r="AG9" i="52"/>
  <c r="G10" i="52"/>
  <c r="AE11" i="52"/>
  <c r="AG12" i="52"/>
  <c r="AM13" i="52"/>
  <c r="AG14" i="52"/>
  <c r="AM15" i="52"/>
  <c r="AG16" i="52"/>
  <c r="AN16" i="52" s="1"/>
  <c r="AM17" i="52"/>
  <c r="AG18" i="52"/>
  <c r="AI19" i="52"/>
  <c r="D6" i="52"/>
  <c r="AJ6" i="52"/>
  <c r="D8" i="52"/>
  <c r="AL8" i="52"/>
  <c r="AH9" i="52"/>
  <c r="H10" i="52"/>
  <c r="AF11" i="52"/>
  <c r="AH12" i="52"/>
  <c r="AH14" i="52"/>
  <c r="AH16" i="52"/>
  <c r="AH18" i="52"/>
  <c r="AJ19" i="52"/>
  <c r="AM12" i="52"/>
  <c r="AG17" i="52"/>
  <c r="AN17" i="52" s="1"/>
  <c r="AE5" i="52"/>
  <c r="E6" i="52"/>
  <c r="AK6" i="52"/>
  <c r="AE7" i="52"/>
  <c r="E8" i="52"/>
  <c r="AM8" i="52"/>
  <c r="AI9" i="52"/>
  <c r="AE10" i="52"/>
  <c r="AG11" i="52"/>
  <c r="AI12" i="52"/>
  <c r="AI14" i="52"/>
  <c r="AI16" i="52"/>
  <c r="AI18" i="52"/>
  <c r="AK19" i="52"/>
  <c r="AF5" i="52"/>
  <c r="F6" i="52"/>
  <c r="AL6" i="52"/>
  <c r="AF7" i="52"/>
  <c r="F8" i="52"/>
  <c r="AJ9" i="52"/>
  <c r="AF10" i="52"/>
  <c r="AH11" i="52"/>
  <c r="AJ12" i="52"/>
  <c r="AJ14" i="52"/>
  <c r="AJ16" i="52"/>
  <c r="AJ18" i="52"/>
  <c r="AL19" i="52"/>
  <c r="X2" i="52"/>
  <c r="AE4" i="52"/>
  <c r="AG5" i="52"/>
  <c r="G6" i="52"/>
  <c r="AM6" i="52"/>
  <c r="AG7" i="52"/>
  <c r="G8" i="52"/>
  <c r="C9" i="52"/>
  <c r="AK9" i="52"/>
  <c r="AG10" i="52"/>
  <c r="AI11" i="52"/>
  <c r="AK12" i="52"/>
  <c r="AE13" i="52"/>
  <c r="AK14" i="52"/>
  <c r="AE15" i="52"/>
  <c r="AK16" i="52"/>
  <c r="AE17" i="52"/>
  <c r="AK18" i="52"/>
  <c r="AM19" i="52"/>
  <c r="AF3" i="52"/>
  <c r="AF4" i="52"/>
  <c r="AH5" i="52"/>
  <c r="H6" i="52"/>
  <c r="AH7" i="52"/>
  <c r="H8" i="52"/>
  <c r="D9" i="52"/>
  <c r="AL9" i="52"/>
  <c r="AH10" i="52"/>
  <c r="AJ11" i="52"/>
  <c r="AL12" i="52"/>
  <c r="AF13" i="52"/>
  <c r="AL14" i="52"/>
  <c r="AF15" i="52"/>
  <c r="AL16" i="52"/>
  <c r="AF17" i="52"/>
  <c r="AG2" i="51"/>
  <c r="AG3" i="51"/>
  <c r="AG4" i="51"/>
  <c r="AI5" i="51"/>
  <c r="AI7" i="51"/>
  <c r="AE8" i="51"/>
  <c r="E9" i="51"/>
  <c r="AM9" i="51"/>
  <c r="AI10" i="51"/>
  <c r="AK11" i="51"/>
  <c r="AM12" i="51"/>
  <c r="AG13" i="51"/>
  <c r="AM14" i="51"/>
  <c r="AG15" i="51"/>
  <c r="AM16" i="51"/>
  <c r="AG17" i="51"/>
  <c r="AM18" i="51"/>
  <c r="AH3" i="51"/>
  <c r="AH4" i="51"/>
  <c r="AJ5" i="51"/>
  <c r="AJ7" i="51"/>
  <c r="AF8" i="51"/>
  <c r="F9" i="51"/>
  <c r="AJ10" i="51"/>
  <c r="AL11" i="51"/>
  <c r="AH13" i="51"/>
  <c r="AH15" i="51"/>
  <c r="AH17" i="51"/>
  <c r="AJ3" i="51"/>
  <c r="AJ4" i="51"/>
  <c r="AL5" i="51"/>
  <c r="AF6" i="51"/>
  <c r="AL7" i="51"/>
  <c r="AH8" i="51"/>
  <c r="H9" i="51"/>
  <c r="D10" i="51"/>
  <c r="AL10" i="51"/>
  <c r="AJ13" i="51"/>
  <c r="AJ15" i="51"/>
  <c r="AJ17" i="51"/>
  <c r="AN47" i="51"/>
  <c r="AN53" i="51"/>
  <c r="AE6" i="51"/>
  <c r="AK3" i="51"/>
  <c r="AK4" i="51"/>
  <c r="AM5" i="51"/>
  <c r="AG6" i="51"/>
  <c r="AM7" i="51"/>
  <c r="AI8" i="51"/>
  <c r="AE9" i="51"/>
  <c r="E10" i="51"/>
  <c r="AM10" i="51"/>
  <c r="AE12" i="51"/>
  <c r="AK13" i="51"/>
  <c r="AE14" i="51"/>
  <c r="AK15" i="51"/>
  <c r="AE16" i="51"/>
  <c r="AK17" i="51"/>
  <c r="AE18" i="51"/>
  <c r="AG8" i="51"/>
  <c r="AL3" i="51"/>
  <c r="AL4" i="51"/>
  <c r="AH6" i="51"/>
  <c r="AJ8" i="51"/>
  <c r="AF9" i="51"/>
  <c r="F10" i="51"/>
  <c r="AF12" i="51"/>
  <c r="AL13" i="51"/>
  <c r="AF14" i="51"/>
  <c r="AL15" i="51"/>
  <c r="AF16" i="51"/>
  <c r="AL17" i="51"/>
  <c r="AF18" i="51"/>
  <c r="AH19" i="51"/>
  <c r="AN22" i="51"/>
  <c r="AN28" i="51"/>
  <c r="AN34" i="51"/>
  <c r="AN40" i="51"/>
  <c r="C10" i="51"/>
  <c r="AI13" i="51"/>
  <c r="AM3" i="51"/>
  <c r="AM4" i="51"/>
  <c r="C6" i="51"/>
  <c r="AI6" i="51"/>
  <c r="C8" i="51"/>
  <c r="AK8" i="51"/>
  <c r="AG9" i="51"/>
  <c r="G10" i="51"/>
  <c r="AE11" i="51"/>
  <c r="AG12" i="51"/>
  <c r="AM13" i="51"/>
  <c r="AG14" i="51"/>
  <c r="AM15" i="51"/>
  <c r="AG16" i="51"/>
  <c r="AM17" i="51"/>
  <c r="AG18" i="51"/>
  <c r="AI19" i="51"/>
  <c r="AI3" i="51"/>
  <c r="G9" i="51"/>
  <c r="AM11" i="51"/>
  <c r="D6" i="51"/>
  <c r="AJ6" i="51"/>
  <c r="D8" i="51"/>
  <c r="AL8" i="51"/>
  <c r="AH9" i="51"/>
  <c r="H10" i="51"/>
  <c r="AF11" i="51"/>
  <c r="AH12" i="51"/>
  <c r="AH14" i="51"/>
  <c r="AH16" i="51"/>
  <c r="AH18" i="51"/>
  <c r="AJ19" i="51"/>
  <c r="AI4" i="51"/>
  <c r="AK5" i="51"/>
  <c r="AK7" i="51"/>
  <c r="AK10" i="51"/>
  <c r="AI15" i="51"/>
  <c r="AI17" i="51"/>
  <c r="AE19" i="51"/>
  <c r="AE5" i="51"/>
  <c r="E6" i="51"/>
  <c r="AK6" i="51"/>
  <c r="AE7" i="51"/>
  <c r="E8" i="51"/>
  <c r="AM8" i="51"/>
  <c r="AI9" i="51"/>
  <c r="AE10" i="51"/>
  <c r="AG11" i="51"/>
  <c r="AI12" i="51"/>
  <c r="AI14" i="51"/>
  <c r="AI16" i="51"/>
  <c r="AI18" i="51"/>
  <c r="AK19" i="51"/>
  <c r="AF5" i="51"/>
  <c r="F6" i="51"/>
  <c r="AL6" i="51"/>
  <c r="AF7" i="51"/>
  <c r="F8" i="51"/>
  <c r="AJ9" i="51"/>
  <c r="AF10" i="51"/>
  <c r="AH11" i="51"/>
  <c r="AJ12" i="51"/>
  <c r="AJ14" i="51"/>
  <c r="AJ16" i="51"/>
  <c r="AJ18" i="51"/>
  <c r="AL19" i="51"/>
  <c r="X2" i="51"/>
  <c r="AE4" i="51"/>
  <c r="AG5" i="51"/>
  <c r="G6" i="51"/>
  <c r="AM6" i="51"/>
  <c r="AG7" i="51"/>
  <c r="G8" i="51"/>
  <c r="C9" i="51"/>
  <c r="AK9" i="51"/>
  <c r="AG10" i="51"/>
  <c r="AI11" i="51"/>
  <c r="AK12" i="51"/>
  <c r="AE13" i="51"/>
  <c r="AK14" i="51"/>
  <c r="AE15" i="51"/>
  <c r="AK16" i="51"/>
  <c r="AE17" i="51"/>
  <c r="AK18" i="51"/>
  <c r="AM19" i="51"/>
  <c r="AF3" i="51"/>
  <c r="AF4" i="51"/>
  <c r="AH5" i="51"/>
  <c r="H6" i="51"/>
  <c r="AH7" i="51"/>
  <c r="H8" i="51"/>
  <c r="D9" i="51"/>
  <c r="AL9" i="51"/>
  <c r="AH10" i="51"/>
  <c r="AJ11" i="51"/>
  <c r="AL12" i="51"/>
  <c r="AF13" i="51"/>
  <c r="AL14" i="51"/>
  <c r="AF15" i="51"/>
  <c r="AL16" i="51"/>
  <c r="AF17" i="51"/>
  <c r="AG8" i="48"/>
  <c r="AF10" i="48"/>
  <c r="AI11" i="48"/>
  <c r="AE9" i="48"/>
  <c r="AG10" i="48"/>
  <c r="AJ11" i="48"/>
  <c r="AF9" i="48"/>
  <c r="AH10" i="48"/>
  <c r="AK11" i="48"/>
  <c r="AG9" i="48"/>
  <c r="AI10" i="48"/>
  <c r="AL11" i="48"/>
  <c r="AH9" i="48"/>
  <c r="AJ10" i="48"/>
  <c r="AM11" i="48"/>
  <c r="AI9" i="48"/>
  <c r="AK10" i="48"/>
  <c r="AJ9" i="48"/>
  <c r="AL10" i="48"/>
  <c r="AK9" i="48"/>
  <c r="AM10" i="48"/>
  <c r="AL9" i="48"/>
  <c r="AE11" i="48"/>
  <c r="AM9" i="48"/>
  <c r="AF8" i="48"/>
  <c r="AE10" i="48"/>
  <c r="AH11" i="48"/>
  <c r="AG3" i="50"/>
  <c r="AH3" i="50"/>
  <c r="AH4" i="50"/>
  <c r="AJ5" i="50"/>
  <c r="F9" i="50"/>
  <c r="AI3" i="50"/>
  <c r="AI4" i="50"/>
  <c r="AK5" i="50"/>
  <c r="AE6" i="50"/>
  <c r="G9" i="50"/>
  <c r="C10" i="50"/>
  <c r="AI5" i="50"/>
  <c r="AJ3" i="50"/>
  <c r="AJ4" i="50"/>
  <c r="AL5" i="50"/>
  <c r="H9" i="50"/>
  <c r="D10" i="50"/>
  <c r="E9" i="50"/>
  <c r="AK3" i="50"/>
  <c r="AK4" i="50"/>
  <c r="AM5" i="50"/>
  <c r="E10" i="50"/>
  <c r="AL3" i="50"/>
  <c r="AL4" i="50"/>
  <c r="AH6" i="50"/>
  <c r="F10" i="50"/>
  <c r="AG2" i="50"/>
  <c r="AG4" i="50"/>
  <c r="AM3" i="50"/>
  <c r="AM4" i="50"/>
  <c r="C6" i="50"/>
  <c r="AI6" i="50"/>
  <c r="C8" i="50"/>
  <c r="G10" i="50"/>
  <c r="D6" i="50"/>
  <c r="AJ6" i="50"/>
  <c r="D8" i="50"/>
  <c r="H10" i="50"/>
  <c r="AE5" i="50"/>
  <c r="E6" i="50"/>
  <c r="AK6" i="50"/>
  <c r="E8" i="50"/>
  <c r="AF5" i="50"/>
  <c r="F6" i="50"/>
  <c r="AL6" i="50"/>
  <c r="F8" i="50"/>
  <c r="X2" i="50"/>
  <c r="AE4" i="50"/>
  <c r="AG5" i="50"/>
  <c r="G6" i="50"/>
  <c r="AM6" i="50"/>
  <c r="G8" i="50"/>
  <c r="C9" i="50"/>
  <c r="AF3" i="50"/>
  <c r="AF4" i="50"/>
  <c r="AH5" i="50"/>
  <c r="H6" i="50"/>
  <c r="H8" i="50"/>
  <c r="AG2" i="49"/>
  <c r="AH3" i="49"/>
  <c r="AH4" i="49"/>
  <c r="AJ5" i="49"/>
  <c r="F9" i="49"/>
  <c r="AN14" i="49"/>
  <c r="AN16" i="49"/>
  <c r="AN18" i="49"/>
  <c r="AG4" i="49"/>
  <c r="AI3" i="49"/>
  <c r="AI4" i="49"/>
  <c r="AK5" i="49"/>
  <c r="AE6" i="49"/>
  <c r="G9" i="49"/>
  <c r="C10" i="49"/>
  <c r="AJ3" i="49"/>
  <c r="AJ4" i="49"/>
  <c r="AL5" i="49"/>
  <c r="H9" i="49"/>
  <c r="D10" i="49"/>
  <c r="E9" i="49"/>
  <c r="AK3" i="49"/>
  <c r="AK4" i="49"/>
  <c r="AM5" i="49"/>
  <c r="E10" i="49"/>
  <c r="AI5" i="49"/>
  <c r="AL3" i="49"/>
  <c r="AL4" i="49"/>
  <c r="AH6" i="49"/>
  <c r="F10" i="49"/>
  <c r="AG3" i="49"/>
  <c r="AM3" i="49"/>
  <c r="AM4" i="49"/>
  <c r="C6" i="49"/>
  <c r="AI6" i="49"/>
  <c r="C8" i="49"/>
  <c r="G10" i="49"/>
  <c r="D6" i="49"/>
  <c r="AJ6" i="49"/>
  <c r="D8" i="49"/>
  <c r="H10" i="49"/>
  <c r="AE5" i="49"/>
  <c r="E6" i="49"/>
  <c r="AK6" i="49"/>
  <c r="E8" i="49"/>
  <c r="AF5" i="49"/>
  <c r="F6" i="49"/>
  <c r="AL6" i="49"/>
  <c r="F8" i="49"/>
  <c r="X2" i="49"/>
  <c r="AE4" i="49"/>
  <c r="AG5" i="49"/>
  <c r="G6" i="49"/>
  <c r="AM6" i="49"/>
  <c r="G8" i="49"/>
  <c r="C9" i="49"/>
  <c r="AF3" i="49"/>
  <c r="AF4" i="49"/>
  <c r="AH5" i="49"/>
  <c r="H6" i="49"/>
  <c r="H8" i="49"/>
  <c r="AI3" i="48"/>
  <c r="AI4" i="48"/>
  <c r="AK5" i="48"/>
  <c r="AE6" i="48"/>
  <c r="AK7" i="48"/>
  <c r="G9" i="48"/>
  <c r="C10" i="48"/>
  <c r="AJ3" i="48"/>
  <c r="AJ4" i="48"/>
  <c r="AL5" i="48"/>
  <c r="AF6" i="48"/>
  <c r="AL7" i="48"/>
  <c r="AH8" i="48"/>
  <c r="H9" i="48"/>
  <c r="D10" i="48"/>
  <c r="AN41" i="48"/>
  <c r="AN47" i="48"/>
  <c r="AN53" i="48"/>
  <c r="AG2" i="48"/>
  <c r="AG3" i="48"/>
  <c r="E9" i="48"/>
  <c r="AH3" i="48"/>
  <c r="AH4" i="48"/>
  <c r="AJ5" i="48"/>
  <c r="AJ7" i="48"/>
  <c r="AK3" i="48"/>
  <c r="AK4" i="48"/>
  <c r="AM5" i="48"/>
  <c r="AG6" i="48"/>
  <c r="AM7" i="48"/>
  <c r="AI8" i="48"/>
  <c r="E10" i="48"/>
  <c r="AG4" i="48"/>
  <c r="AI5" i="48"/>
  <c r="AI7" i="48"/>
  <c r="AE8" i="48"/>
  <c r="F9" i="48"/>
  <c r="AL3" i="48"/>
  <c r="AL4" i="48"/>
  <c r="AH6" i="48"/>
  <c r="AJ8" i="48"/>
  <c r="F10" i="48"/>
  <c r="AM3" i="48"/>
  <c r="AM4" i="48"/>
  <c r="C6" i="48"/>
  <c r="AI6" i="48"/>
  <c r="C8" i="48"/>
  <c r="AK8" i="48"/>
  <c r="G10" i="48"/>
  <c r="D6" i="48"/>
  <c r="AJ6" i="48"/>
  <c r="D8" i="48"/>
  <c r="AL8" i="48"/>
  <c r="H10" i="48"/>
  <c r="AE5" i="48"/>
  <c r="E6" i="48"/>
  <c r="AK6" i="48"/>
  <c r="AE7" i="48"/>
  <c r="E8" i="48"/>
  <c r="AM8" i="48"/>
  <c r="AF5" i="48"/>
  <c r="F6" i="48"/>
  <c r="AL6" i="48"/>
  <c r="AF7" i="48"/>
  <c r="F8" i="48"/>
  <c r="X2" i="48"/>
  <c r="AE4" i="48"/>
  <c r="AG5" i="48"/>
  <c r="G6" i="48"/>
  <c r="AM6" i="48"/>
  <c r="AG7" i="48"/>
  <c r="G8" i="48"/>
  <c r="C9" i="48"/>
  <c r="AF3" i="48"/>
  <c r="AF4" i="48"/>
  <c r="AH5" i="48"/>
  <c r="H6" i="48"/>
  <c r="AH7" i="48"/>
  <c r="H8" i="48"/>
  <c r="AG2" i="47"/>
  <c r="AG3" i="47"/>
  <c r="AG4" i="47"/>
  <c r="AI5" i="47"/>
  <c r="AI7" i="47"/>
  <c r="AE8" i="47"/>
  <c r="E9" i="47"/>
  <c r="AH3" i="47"/>
  <c r="AH4" i="47"/>
  <c r="AJ5" i="47"/>
  <c r="AJ7" i="47"/>
  <c r="F9" i="47"/>
  <c r="AN54" i="47"/>
  <c r="AI3" i="47"/>
  <c r="AI4" i="47"/>
  <c r="AK5" i="47"/>
  <c r="AE6" i="47"/>
  <c r="AK7" i="47"/>
  <c r="G9" i="47"/>
  <c r="C10" i="47"/>
  <c r="AJ3" i="47"/>
  <c r="AJ4" i="47"/>
  <c r="AL5" i="47"/>
  <c r="AF6" i="47"/>
  <c r="AL7" i="47"/>
  <c r="AH8" i="47"/>
  <c r="H9" i="47"/>
  <c r="D10" i="47"/>
  <c r="AK4" i="47"/>
  <c r="AL3" i="47"/>
  <c r="AL4" i="47"/>
  <c r="AH6" i="47"/>
  <c r="AJ8" i="47"/>
  <c r="F10" i="47"/>
  <c r="AN46" i="47"/>
  <c r="AN52" i="47"/>
  <c r="E10" i="47"/>
  <c r="AM3" i="47"/>
  <c r="AM4" i="47"/>
  <c r="C6" i="47"/>
  <c r="AI6" i="47"/>
  <c r="C8" i="47"/>
  <c r="AK8" i="47"/>
  <c r="G10" i="47"/>
  <c r="AK3" i="47"/>
  <c r="AG6" i="47"/>
  <c r="AI8" i="47"/>
  <c r="D6" i="47"/>
  <c r="AJ6" i="47"/>
  <c r="D8" i="47"/>
  <c r="AL8" i="47"/>
  <c r="H10" i="47"/>
  <c r="AM5" i="47"/>
  <c r="AM7" i="47"/>
  <c r="AE5" i="47"/>
  <c r="E6" i="47"/>
  <c r="AK6" i="47"/>
  <c r="AE7" i="47"/>
  <c r="E8" i="47"/>
  <c r="AM8" i="47"/>
  <c r="AF5" i="47"/>
  <c r="F6" i="47"/>
  <c r="AL6" i="47"/>
  <c r="AF7" i="47"/>
  <c r="F8" i="47"/>
  <c r="X2" i="47"/>
  <c r="AE4" i="47"/>
  <c r="AG5" i="47"/>
  <c r="G6" i="47"/>
  <c r="AM6" i="47"/>
  <c r="AG7" i="47"/>
  <c r="G8" i="47"/>
  <c r="C9" i="47"/>
  <c r="AF3" i="47"/>
  <c r="AF4" i="47"/>
  <c r="AH5" i="47"/>
  <c r="H6" i="47"/>
  <c r="AH7" i="47"/>
  <c r="H8" i="47"/>
  <c r="AG21" i="46"/>
  <c r="AE8" i="46"/>
  <c r="AK11" i="46"/>
  <c r="AM14" i="46"/>
  <c r="AI22" i="46"/>
  <c r="AH3" i="46"/>
  <c r="AH4" i="46"/>
  <c r="AJ5" i="46"/>
  <c r="AJ7" i="46"/>
  <c r="AF8" i="46"/>
  <c r="F9" i="46"/>
  <c r="AJ10" i="46"/>
  <c r="AL11" i="46"/>
  <c r="AH13" i="46"/>
  <c r="AH15" i="46"/>
  <c r="AH17" i="46"/>
  <c r="AF20" i="46"/>
  <c r="AH21" i="46"/>
  <c r="AJ22" i="46"/>
  <c r="AG2" i="46"/>
  <c r="AG3" i="46"/>
  <c r="AG4" i="46"/>
  <c r="AI5" i="46"/>
  <c r="AI7" i="46"/>
  <c r="AI10" i="46"/>
  <c r="AG13" i="46"/>
  <c r="AG17" i="46"/>
  <c r="AN17" i="46" s="1"/>
  <c r="AM18" i="46"/>
  <c r="AI3" i="46"/>
  <c r="AI4" i="46"/>
  <c r="AK5" i="46"/>
  <c r="AE6" i="46"/>
  <c r="AK7" i="46"/>
  <c r="AG8" i="46"/>
  <c r="G9" i="46"/>
  <c r="C10" i="46"/>
  <c r="AK10" i="46"/>
  <c r="AM11" i="46"/>
  <c r="AI13" i="46"/>
  <c r="AI15" i="46"/>
  <c r="AI17" i="46"/>
  <c r="AE19" i="46"/>
  <c r="AG20" i="46"/>
  <c r="AI21" i="46"/>
  <c r="AK22" i="46"/>
  <c r="E9" i="46"/>
  <c r="AM9" i="46"/>
  <c r="AM12" i="46"/>
  <c r="AG15" i="46"/>
  <c r="AM16" i="46"/>
  <c r="AE20" i="46"/>
  <c r="AJ3" i="46"/>
  <c r="AJ4" i="46"/>
  <c r="AL5" i="46"/>
  <c r="AF6" i="46"/>
  <c r="AL7" i="46"/>
  <c r="AH8" i="46"/>
  <c r="H9" i="46"/>
  <c r="D10" i="46"/>
  <c r="AL10" i="46"/>
  <c r="AJ13" i="46"/>
  <c r="AJ15" i="46"/>
  <c r="AJ17" i="46"/>
  <c r="AF19" i="46"/>
  <c r="AH20" i="46"/>
  <c r="AJ21" i="46"/>
  <c r="AL22" i="46"/>
  <c r="AK3" i="46"/>
  <c r="AK4" i="46"/>
  <c r="AM5" i="46"/>
  <c r="AG6" i="46"/>
  <c r="AM7" i="46"/>
  <c r="AI8" i="46"/>
  <c r="AE9" i="46"/>
  <c r="E10" i="46"/>
  <c r="AM10" i="46"/>
  <c r="AE12" i="46"/>
  <c r="AK13" i="46"/>
  <c r="AE14" i="46"/>
  <c r="AK15" i="46"/>
  <c r="AE16" i="46"/>
  <c r="AK17" i="46"/>
  <c r="AE18" i="46"/>
  <c r="AG19" i="46"/>
  <c r="AN19" i="46" s="1"/>
  <c r="AI20" i="46"/>
  <c r="AK21" i="46"/>
  <c r="AM22" i="46"/>
  <c r="AL3" i="46"/>
  <c r="AL4" i="46"/>
  <c r="AH6" i="46"/>
  <c r="AJ8" i="46"/>
  <c r="AF9" i="46"/>
  <c r="F10" i="46"/>
  <c r="AF12" i="46"/>
  <c r="AL13" i="46"/>
  <c r="AF14" i="46"/>
  <c r="AL15" i="46"/>
  <c r="AF16" i="46"/>
  <c r="AL17" i="46"/>
  <c r="AF18" i="46"/>
  <c r="AH19" i="46"/>
  <c r="AJ20" i="46"/>
  <c r="AL21" i="46"/>
  <c r="AN28" i="46"/>
  <c r="AN34" i="46"/>
  <c r="AN40" i="46"/>
  <c r="AN46" i="46"/>
  <c r="AM3" i="46"/>
  <c r="AM4" i="46"/>
  <c r="C6" i="46"/>
  <c r="AI6" i="46"/>
  <c r="C8" i="46"/>
  <c r="AK8" i="46"/>
  <c r="AG9" i="46"/>
  <c r="AN9" i="46" s="1"/>
  <c r="G10" i="46"/>
  <c r="AE11" i="46"/>
  <c r="AG12" i="46"/>
  <c r="AM13" i="46"/>
  <c r="AG14" i="46"/>
  <c r="AN14" i="46" s="1"/>
  <c r="AM15" i="46"/>
  <c r="AG16" i="46"/>
  <c r="AN16" i="46" s="1"/>
  <c r="AM17" i="46"/>
  <c r="AG18" i="46"/>
  <c r="AN18" i="46" s="1"/>
  <c r="AI19" i="46"/>
  <c r="AK20" i="46"/>
  <c r="AM21" i="46"/>
  <c r="D6" i="46"/>
  <c r="AJ6" i="46"/>
  <c r="D8" i="46"/>
  <c r="AL8" i="46"/>
  <c r="AH9" i="46"/>
  <c r="H10" i="46"/>
  <c r="AF11" i="46"/>
  <c r="AH12" i="46"/>
  <c r="AH14" i="46"/>
  <c r="AH16" i="46"/>
  <c r="AH18" i="46"/>
  <c r="AJ19" i="46"/>
  <c r="AL20" i="46"/>
  <c r="AE5" i="46"/>
  <c r="E6" i="46"/>
  <c r="AK6" i="46"/>
  <c r="AE7" i="46"/>
  <c r="E8" i="46"/>
  <c r="AM8" i="46"/>
  <c r="AI9" i="46"/>
  <c r="AE10" i="46"/>
  <c r="AG11" i="46"/>
  <c r="AI12" i="46"/>
  <c r="AI14" i="46"/>
  <c r="AI16" i="46"/>
  <c r="AI18" i="46"/>
  <c r="AK19" i="46"/>
  <c r="AM20" i="46"/>
  <c r="AE22" i="46"/>
  <c r="AF5" i="46"/>
  <c r="F6" i="46"/>
  <c r="AL6" i="46"/>
  <c r="AF7" i="46"/>
  <c r="F8" i="46"/>
  <c r="AJ9" i="46"/>
  <c r="AF10" i="46"/>
  <c r="AH11" i="46"/>
  <c r="AJ12" i="46"/>
  <c r="AJ14" i="46"/>
  <c r="AJ16" i="46"/>
  <c r="AJ18" i="46"/>
  <c r="AL19" i="46"/>
  <c r="X2" i="46"/>
  <c r="AE4" i="46"/>
  <c r="AG5" i="46"/>
  <c r="G6" i="46"/>
  <c r="AM6" i="46"/>
  <c r="AG7" i="46"/>
  <c r="G8" i="46"/>
  <c r="C9" i="46"/>
  <c r="AK9" i="46"/>
  <c r="AG10" i="46"/>
  <c r="AI11" i="46"/>
  <c r="AK12" i="46"/>
  <c r="AE13" i="46"/>
  <c r="AK14" i="46"/>
  <c r="AE15" i="46"/>
  <c r="AK16" i="46"/>
  <c r="AE17" i="46"/>
  <c r="AK18" i="46"/>
  <c r="AM19" i="46"/>
  <c r="AE21" i="46"/>
  <c r="AF3" i="46"/>
  <c r="AF4" i="46"/>
  <c r="AH5" i="46"/>
  <c r="H6" i="46"/>
  <c r="AH7" i="46"/>
  <c r="H8" i="46"/>
  <c r="D9" i="46"/>
  <c r="AL9" i="46"/>
  <c r="AH10" i="46"/>
  <c r="AJ11" i="46"/>
  <c r="AL12" i="46"/>
  <c r="AF13" i="46"/>
  <c r="AL14" i="46"/>
  <c r="AF15" i="46"/>
  <c r="AL16" i="46"/>
  <c r="AF17" i="46"/>
  <c r="AL18" i="46"/>
  <c r="AF21" i="46"/>
  <c r="AI10" i="45"/>
  <c r="AG13" i="45"/>
  <c r="AG15" i="45"/>
  <c r="AM16" i="45"/>
  <c r="AE20" i="45"/>
  <c r="AI22" i="45"/>
  <c r="F9" i="45"/>
  <c r="AL11" i="45"/>
  <c r="AJ22" i="45"/>
  <c r="AI3" i="45"/>
  <c r="C10" i="45"/>
  <c r="AI21" i="45"/>
  <c r="AJ3" i="45"/>
  <c r="AJ4" i="45"/>
  <c r="AL5" i="45"/>
  <c r="AF6" i="45"/>
  <c r="AL7" i="45"/>
  <c r="AH8" i="45"/>
  <c r="H9" i="45"/>
  <c r="D10" i="45"/>
  <c r="AL10" i="45"/>
  <c r="AJ13" i="45"/>
  <c r="AJ15" i="45"/>
  <c r="AJ17" i="45"/>
  <c r="AF19" i="45"/>
  <c r="AH20" i="45"/>
  <c r="AJ21" i="45"/>
  <c r="AL22" i="45"/>
  <c r="AK3" i="45"/>
  <c r="AK4" i="45"/>
  <c r="AM5" i="45"/>
  <c r="AG6" i="45"/>
  <c r="AM7" i="45"/>
  <c r="AI8" i="45"/>
  <c r="AE9" i="45"/>
  <c r="E10" i="45"/>
  <c r="AM10" i="45"/>
  <c r="AE12" i="45"/>
  <c r="AK13" i="45"/>
  <c r="AE14" i="45"/>
  <c r="AK15" i="45"/>
  <c r="AE16" i="45"/>
  <c r="AK17" i="45"/>
  <c r="AE18" i="45"/>
  <c r="AG19" i="45"/>
  <c r="AI20" i="45"/>
  <c r="AK21" i="45"/>
  <c r="AM22" i="45"/>
  <c r="E9" i="45"/>
  <c r="AK11" i="45"/>
  <c r="AM14" i="45"/>
  <c r="AM18" i="45"/>
  <c r="AH4" i="45"/>
  <c r="AJ7" i="45"/>
  <c r="AF20" i="45"/>
  <c r="AK5" i="45"/>
  <c r="AE6" i="45"/>
  <c r="AK7" i="45"/>
  <c r="AM11" i="45"/>
  <c r="AI15" i="45"/>
  <c r="AI17" i="45"/>
  <c r="AG20" i="45"/>
  <c r="AN20" i="45" s="1"/>
  <c r="AK22" i="45"/>
  <c r="AL3" i="45"/>
  <c r="AL4" i="45"/>
  <c r="AH6" i="45"/>
  <c r="AJ8" i="45"/>
  <c r="AF9" i="45"/>
  <c r="F10" i="45"/>
  <c r="AF12" i="45"/>
  <c r="AL13" i="45"/>
  <c r="AF14" i="45"/>
  <c r="AL15" i="45"/>
  <c r="AF16" i="45"/>
  <c r="AL17" i="45"/>
  <c r="AF18" i="45"/>
  <c r="AH19" i="45"/>
  <c r="AJ20" i="45"/>
  <c r="AL21" i="45"/>
  <c r="AN28" i="45"/>
  <c r="AN34" i="45"/>
  <c r="AN40" i="45"/>
  <c r="AN46" i="45"/>
  <c r="AN52" i="45"/>
  <c r="AM3" i="45"/>
  <c r="AM4" i="45"/>
  <c r="C6" i="45"/>
  <c r="AI6" i="45"/>
  <c r="C8" i="45"/>
  <c r="AK8" i="45"/>
  <c r="AG9" i="45"/>
  <c r="G10" i="45"/>
  <c r="AE11" i="45"/>
  <c r="AG12" i="45"/>
  <c r="AM13" i="45"/>
  <c r="AG14" i="45"/>
  <c r="AM15" i="45"/>
  <c r="AG16" i="45"/>
  <c r="AN16" i="45" s="1"/>
  <c r="AM17" i="45"/>
  <c r="AG18" i="45"/>
  <c r="AI19" i="45"/>
  <c r="AK20" i="45"/>
  <c r="AM21" i="45"/>
  <c r="D6" i="45"/>
  <c r="AJ6" i="45"/>
  <c r="D8" i="45"/>
  <c r="AL8" i="45"/>
  <c r="AH9" i="45"/>
  <c r="H10" i="45"/>
  <c r="AF11" i="45"/>
  <c r="AH12" i="45"/>
  <c r="AH14" i="45"/>
  <c r="AH16" i="45"/>
  <c r="AH18" i="45"/>
  <c r="AJ19" i="45"/>
  <c r="AL20" i="45"/>
  <c r="AG2" i="45"/>
  <c r="AG3" i="45"/>
  <c r="AI5" i="45"/>
  <c r="AI7" i="45"/>
  <c r="AM12" i="45"/>
  <c r="AG17" i="45"/>
  <c r="AN17" i="45" s="1"/>
  <c r="AG21" i="45"/>
  <c r="AJ5" i="45"/>
  <c r="AI4" i="45"/>
  <c r="AG8" i="45"/>
  <c r="AI13" i="45"/>
  <c r="AE5" i="45"/>
  <c r="E6" i="45"/>
  <c r="AK6" i="45"/>
  <c r="AE7" i="45"/>
  <c r="E8" i="45"/>
  <c r="AM8" i="45"/>
  <c r="AI9" i="45"/>
  <c r="AE10" i="45"/>
  <c r="AG11" i="45"/>
  <c r="AI12" i="45"/>
  <c r="AI14" i="45"/>
  <c r="AI16" i="45"/>
  <c r="AI18" i="45"/>
  <c r="AK19" i="45"/>
  <c r="AM20" i="45"/>
  <c r="AE22" i="45"/>
  <c r="AF5" i="45"/>
  <c r="F6" i="45"/>
  <c r="AL6" i="45"/>
  <c r="AF7" i="45"/>
  <c r="F8" i="45"/>
  <c r="AJ9" i="45"/>
  <c r="AF10" i="45"/>
  <c r="AH11" i="45"/>
  <c r="AJ12" i="45"/>
  <c r="AJ14" i="45"/>
  <c r="AJ16" i="45"/>
  <c r="AJ18" i="45"/>
  <c r="AL19" i="45"/>
  <c r="X2" i="45"/>
  <c r="AE4" i="45"/>
  <c r="AG5" i="45"/>
  <c r="G6" i="45"/>
  <c r="AM6" i="45"/>
  <c r="AG7" i="45"/>
  <c r="G8" i="45"/>
  <c r="C9" i="45"/>
  <c r="AK9" i="45"/>
  <c r="AG10" i="45"/>
  <c r="AI11" i="45"/>
  <c r="AK12" i="45"/>
  <c r="AE13" i="45"/>
  <c r="AK14" i="45"/>
  <c r="AE15" i="45"/>
  <c r="AK16" i="45"/>
  <c r="AE17" i="45"/>
  <c r="AK18" i="45"/>
  <c r="AM19" i="45"/>
  <c r="AE21" i="45"/>
  <c r="AG4" i="45"/>
  <c r="AE8" i="45"/>
  <c r="AM9" i="45"/>
  <c r="AH3" i="45"/>
  <c r="AF8" i="45"/>
  <c r="AJ10" i="45"/>
  <c r="AH13" i="45"/>
  <c r="AH15" i="45"/>
  <c r="AH17" i="45"/>
  <c r="AH21" i="45"/>
  <c r="G9" i="45"/>
  <c r="AK10" i="45"/>
  <c r="AE19" i="45"/>
  <c r="AF3" i="45"/>
  <c r="AF4" i="45"/>
  <c r="AH5" i="45"/>
  <c r="H6" i="45"/>
  <c r="AH7" i="45"/>
  <c r="H8" i="45"/>
  <c r="D9" i="45"/>
  <c r="AL9" i="45"/>
  <c r="AH10" i="45"/>
  <c r="AJ11" i="45"/>
  <c r="AL12" i="45"/>
  <c r="AF13" i="45"/>
  <c r="AL14" i="45"/>
  <c r="AF15" i="45"/>
  <c r="AL16" i="45"/>
  <c r="AF17" i="45"/>
  <c r="AL18" i="45"/>
  <c r="AF21" i="45"/>
  <c r="AH3" i="44"/>
  <c r="AH4" i="44"/>
  <c r="AJ5" i="44"/>
  <c r="AJ7" i="44"/>
  <c r="AF8" i="44"/>
  <c r="F9" i="44"/>
  <c r="AJ10" i="44"/>
  <c r="AL11" i="44"/>
  <c r="AH13" i="44"/>
  <c r="AH15" i="44"/>
  <c r="AH17" i="44"/>
  <c r="AF20" i="44"/>
  <c r="AH21" i="44"/>
  <c r="AJ22" i="44"/>
  <c r="AI3" i="44"/>
  <c r="AI4" i="44"/>
  <c r="AK5" i="44"/>
  <c r="AE6" i="44"/>
  <c r="AK7" i="44"/>
  <c r="AG8" i="44"/>
  <c r="G9" i="44"/>
  <c r="C10" i="44"/>
  <c r="AK10" i="44"/>
  <c r="AM11" i="44"/>
  <c r="AI13" i="44"/>
  <c r="AI15" i="44"/>
  <c r="AI17" i="44"/>
  <c r="AE19" i="44"/>
  <c r="AG20" i="44"/>
  <c r="AI21" i="44"/>
  <c r="AK22" i="44"/>
  <c r="AM9" i="44"/>
  <c r="AG15" i="44"/>
  <c r="AI22" i="44"/>
  <c r="AJ3" i="44"/>
  <c r="AJ4" i="44"/>
  <c r="AL5" i="44"/>
  <c r="AF6" i="44"/>
  <c r="AL7" i="44"/>
  <c r="AH8" i="44"/>
  <c r="H9" i="44"/>
  <c r="D10" i="44"/>
  <c r="AL10" i="44"/>
  <c r="AJ13" i="44"/>
  <c r="AJ15" i="44"/>
  <c r="AJ17" i="44"/>
  <c r="AF19" i="44"/>
  <c r="AH20" i="44"/>
  <c r="AJ21" i="44"/>
  <c r="AL22" i="44"/>
  <c r="AN53" i="44"/>
  <c r="AG2" i="44"/>
  <c r="AI5" i="44"/>
  <c r="AE8" i="44"/>
  <c r="AK11" i="44"/>
  <c r="AG13" i="44"/>
  <c r="AG17" i="44"/>
  <c r="AE20" i="44"/>
  <c r="AK3" i="44"/>
  <c r="AK4" i="44"/>
  <c r="AM5" i="44"/>
  <c r="AG6" i="44"/>
  <c r="AM7" i="44"/>
  <c r="AI8" i="44"/>
  <c r="AE9" i="44"/>
  <c r="E10" i="44"/>
  <c r="AM10" i="44"/>
  <c r="AE12" i="44"/>
  <c r="AK13" i="44"/>
  <c r="AE14" i="44"/>
  <c r="AK15" i="44"/>
  <c r="AE16" i="44"/>
  <c r="AK17" i="44"/>
  <c r="AE18" i="44"/>
  <c r="AG19" i="44"/>
  <c r="AI20" i="44"/>
  <c r="AK21" i="44"/>
  <c r="AM22" i="44"/>
  <c r="AL3" i="44"/>
  <c r="AL4" i="44"/>
  <c r="AH6" i="44"/>
  <c r="AJ8" i="44"/>
  <c r="AF9" i="44"/>
  <c r="F10" i="44"/>
  <c r="AF12" i="44"/>
  <c r="AL13" i="44"/>
  <c r="AF14" i="44"/>
  <c r="AL15" i="44"/>
  <c r="AF16" i="44"/>
  <c r="AL17" i="44"/>
  <c r="AF18" i="44"/>
  <c r="AH19" i="44"/>
  <c r="AJ20" i="44"/>
  <c r="AL21" i="44"/>
  <c r="AM3" i="44"/>
  <c r="AM4" i="44"/>
  <c r="C6" i="44"/>
  <c r="AI6" i="44"/>
  <c r="C8" i="44"/>
  <c r="AK8" i="44"/>
  <c r="AG9" i="44"/>
  <c r="G10" i="44"/>
  <c r="AE11" i="44"/>
  <c r="AG12" i="44"/>
  <c r="AM13" i="44"/>
  <c r="AG14" i="44"/>
  <c r="AM15" i="44"/>
  <c r="AG16" i="44"/>
  <c r="AM17" i="44"/>
  <c r="AG18" i="44"/>
  <c r="AI19" i="44"/>
  <c r="AK20" i="44"/>
  <c r="AM21" i="44"/>
  <c r="D6" i="44"/>
  <c r="AJ6" i="44"/>
  <c r="D8" i="44"/>
  <c r="AL8" i="44"/>
  <c r="AH9" i="44"/>
  <c r="H10" i="44"/>
  <c r="AF11" i="44"/>
  <c r="AH12" i="44"/>
  <c r="AH14" i="44"/>
  <c r="AH16" i="44"/>
  <c r="AH18" i="44"/>
  <c r="AJ19" i="44"/>
  <c r="AL20" i="44"/>
  <c r="AE5" i="44"/>
  <c r="E6" i="44"/>
  <c r="AK6" i="44"/>
  <c r="AE7" i="44"/>
  <c r="E8" i="44"/>
  <c r="AM8" i="44"/>
  <c r="AI9" i="44"/>
  <c r="AE10" i="44"/>
  <c r="AG11" i="44"/>
  <c r="AI12" i="44"/>
  <c r="AI14" i="44"/>
  <c r="AI16" i="44"/>
  <c r="AI18" i="44"/>
  <c r="AK19" i="44"/>
  <c r="AM20" i="44"/>
  <c r="AE22" i="44"/>
  <c r="AF5" i="44"/>
  <c r="F6" i="44"/>
  <c r="AL6" i="44"/>
  <c r="AF7" i="44"/>
  <c r="F8" i="44"/>
  <c r="AJ9" i="44"/>
  <c r="AF10" i="44"/>
  <c r="AH11" i="44"/>
  <c r="AJ12" i="44"/>
  <c r="AJ14" i="44"/>
  <c r="AJ16" i="44"/>
  <c r="AJ18" i="44"/>
  <c r="AL19" i="44"/>
  <c r="AG3" i="44"/>
  <c r="E9" i="44"/>
  <c r="AM12" i="44"/>
  <c r="AM16" i="44"/>
  <c r="AG21" i="44"/>
  <c r="X2" i="44"/>
  <c r="AE4" i="44"/>
  <c r="AG5" i="44"/>
  <c r="G6" i="44"/>
  <c r="AM6" i="44"/>
  <c r="AG7" i="44"/>
  <c r="G8" i="44"/>
  <c r="C9" i="44"/>
  <c r="AK9" i="44"/>
  <c r="AG10" i="44"/>
  <c r="AI11" i="44"/>
  <c r="AK12" i="44"/>
  <c r="AE13" i="44"/>
  <c r="AK14" i="44"/>
  <c r="AE15" i="44"/>
  <c r="AK16" i="44"/>
  <c r="AE17" i="44"/>
  <c r="AK18" i="44"/>
  <c r="AM19" i="44"/>
  <c r="AE21" i="44"/>
  <c r="AG4" i="44"/>
  <c r="AI7" i="44"/>
  <c r="AI10" i="44"/>
  <c r="AM14" i="44"/>
  <c r="AM18" i="44"/>
  <c r="AF3" i="44"/>
  <c r="AF4" i="44"/>
  <c r="AH5" i="44"/>
  <c r="H6" i="44"/>
  <c r="AH7" i="44"/>
  <c r="H8" i="44"/>
  <c r="D9" i="44"/>
  <c r="AL9" i="44"/>
  <c r="AH10" i="44"/>
  <c r="AJ11" i="44"/>
  <c r="AL12" i="44"/>
  <c r="AF13" i="44"/>
  <c r="AL14" i="44"/>
  <c r="AF15" i="44"/>
  <c r="AL16" i="44"/>
  <c r="AF17" i="44"/>
  <c r="AL18" i="44"/>
  <c r="AF21" i="44"/>
  <c r="AG2" i="43"/>
  <c r="AG3" i="43"/>
  <c r="AG4" i="43"/>
  <c r="AI5" i="43"/>
  <c r="AI7" i="43"/>
  <c r="AE8" i="43"/>
  <c r="E9" i="43"/>
  <c r="AM9" i="43"/>
  <c r="AI10" i="43"/>
  <c r="AK11" i="43"/>
  <c r="AM12" i="43"/>
  <c r="AG13" i="43"/>
  <c r="AM14" i="43"/>
  <c r="AG15" i="43"/>
  <c r="AM16" i="43"/>
  <c r="AG17" i="43"/>
  <c r="AM18" i="43"/>
  <c r="AE20" i="43"/>
  <c r="AG21" i="43"/>
  <c r="AN21" i="43" s="1"/>
  <c r="AI22" i="43"/>
  <c r="AH3" i="43"/>
  <c r="AH4" i="43"/>
  <c r="AJ5" i="43"/>
  <c r="AJ7" i="43"/>
  <c r="AF8" i="43"/>
  <c r="F9" i="43"/>
  <c r="AJ10" i="43"/>
  <c r="AL11" i="43"/>
  <c r="AH13" i="43"/>
  <c r="AH15" i="43"/>
  <c r="AH17" i="43"/>
  <c r="AF20" i="43"/>
  <c r="AH21" i="43"/>
  <c r="AJ22" i="43"/>
  <c r="AN24" i="43"/>
  <c r="AN30" i="43"/>
  <c r="AN36" i="43"/>
  <c r="AN42" i="43"/>
  <c r="AN48" i="43"/>
  <c r="AI3" i="43"/>
  <c r="AI4" i="43"/>
  <c r="AK5" i="43"/>
  <c r="AE6" i="43"/>
  <c r="AK7" i="43"/>
  <c r="AG8" i="43"/>
  <c r="G9" i="43"/>
  <c r="C10" i="43"/>
  <c r="AK10" i="43"/>
  <c r="AM11" i="43"/>
  <c r="AI13" i="43"/>
  <c r="AI15" i="43"/>
  <c r="AI17" i="43"/>
  <c r="AE19" i="43"/>
  <c r="AG20" i="43"/>
  <c r="AN20" i="43" s="1"/>
  <c r="AI21" i="43"/>
  <c r="AK22" i="43"/>
  <c r="AJ3" i="43"/>
  <c r="AJ4" i="43"/>
  <c r="AL5" i="43"/>
  <c r="AF6" i="43"/>
  <c r="AL7" i="43"/>
  <c r="AH8" i="43"/>
  <c r="H9" i="43"/>
  <c r="D10" i="43"/>
  <c r="AL10" i="43"/>
  <c r="AJ13" i="43"/>
  <c r="AJ15" i="43"/>
  <c r="AJ17" i="43"/>
  <c r="AF19" i="43"/>
  <c r="AH20" i="43"/>
  <c r="AJ21" i="43"/>
  <c r="AL22" i="43"/>
  <c r="AK3" i="43"/>
  <c r="AK4" i="43"/>
  <c r="AM5" i="43"/>
  <c r="AG6" i="43"/>
  <c r="AM7" i="43"/>
  <c r="AI8" i="43"/>
  <c r="AE9" i="43"/>
  <c r="E10" i="43"/>
  <c r="AM10" i="43"/>
  <c r="AE12" i="43"/>
  <c r="AK13" i="43"/>
  <c r="AE14" i="43"/>
  <c r="AK15" i="43"/>
  <c r="AE16" i="43"/>
  <c r="AK17" i="43"/>
  <c r="AE18" i="43"/>
  <c r="AG19" i="43"/>
  <c r="AI20" i="43"/>
  <c r="AK21" i="43"/>
  <c r="AM22" i="43"/>
  <c r="AL3" i="43"/>
  <c r="AL4" i="43"/>
  <c r="AH6" i="43"/>
  <c r="AJ8" i="43"/>
  <c r="AF9" i="43"/>
  <c r="F10" i="43"/>
  <c r="AF12" i="43"/>
  <c r="AL13" i="43"/>
  <c r="AF14" i="43"/>
  <c r="AL15" i="43"/>
  <c r="AF16" i="43"/>
  <c r="AL17" i="43"/>
  <c r="AF18" i="43"/>
  <c r="AH19" i="43"/>
  <c r="AJ20" i="43"/>
  <c r="AL21" i="43"/>
  <c r="AM3" i="43"/>
  <c r="AM4" i="43"/>
  <c r="C6" i="43"/>
  <c r="AI6" i="43"/>
  <c r="C8" i="43"/>
  <c r="AK8" i="43"/>
  <c r="AG9" i="43"/>
  <c r="AN9" i="43" s="1"/>
  <c r="G10" i="43"/>
  <c r="AE11" i="43"/>
  <c r="AG12" i="43"/>
  <c r="AM13" i="43"/>
  <c r="AG14" i="43"/>
  <c r="AN14" i="43" s="1"/>
  <c r="AM15" i="43"/>
  <c r="AG16" i="43"/>
  <c r="AN16" i="43" s="1"/>
  <c r="AM17" i="43"/>
  <c r="AG18" i="43"/>
  <c r="AN18" i="43" s="1"/>
  <c r="AI19" i="43"/>
  <c r="AK20" i="43"/>
  <c r="AM21" i="43"/>
  <c r="D6" i="43"/>
  <c r="AJ6" i="43"/>
  <c r="D8" i="43"/>
  <c r="AL8" i="43"/>
  <c r="AH9" i="43"/>
  <c r="H10" i="43"/>
  <c r="AF11" i="43"/>
  <c r="AH12" i="43"/>
  <c r="AH14" i="43"/>
  <c r="AH16" i="43"/>
  <c r="AH18" i="43"/>
  <c r="AJ19" i="43"/>
  <c r="AL20" i="43"/>
  <c r="AE5" i="43"/>
  <c r="E6" i="43"/>
  <c r="AK6" i="43"/>
  <c r="AE7" i="43"/>
  <c r="E8" i="43"/>
  <c r="AM8" i="43"/>
  <c r="AI9" i="43"/>
  <c r="AE10" i="43"/>
  <c r="AG11" i="43"/>
  <c r="AI12" i="43"/>
  <c r="AI14" i="43"/>
  <c r="AI16" i="43"/>
  <c r="AI18" i="43"/>
  <c r="AK19" i="43"/>
  <c r="AM20" i="43"/>
  <c r="AE22" i="43"/>
  <c r="AF5" i="43"/>
  <c r="F6" i="43"/>
  <c r="AL6" i="43"/>
  <c r="AF7" i="43"/>
  <c r="F8" i="43"/>
  <c r="AJ9" i="43"/>
  <c r="AF10" i="43"/>
  <c r="AH11" i="43"/>
  <c r="AJ12" i="43"/>
  <c r="AJ14" i="43"/>
  <c r="AJ16" i="43"/>
  <c r="AJ18" i="43"/>
  <c r="AL19" i="43"/>
  <c r="X2" i="43"/>
  <c r="AE4" i="43"/>
  <c r="AG5" i="43"/>
  <c r="G6" i="43"/>
  <c r="AM6" i="43"/>
  <c r="AG7" i="43"/>
  <c r="G8" i="43"/>
  <c r="C9" i="43"/>
  <c r="AK9" i="43"/>
  <c r="AG10" i="43"/>
  <c r="AI11" i="43"/>
  <c r="AK12" i="43"/>
  <c r="AE13" i="43"/>
  <c r="AK14" i="43"/>
  <c r="AE15" i="43"/>
  <c r="AK16" i="43"/>
  <c r="AE17" i="43"/>
  <c r="AK18" i="43"/>
  <c r="AM19" i="43"/>
  <c r="AE21" i="43"/>
  <c r="AF3" i="43"/>
  <c r="AF4" i="43"/>
  <c r="AH5" i="43"/>
  <c r="H6" i="43"/>
  <c r="AH7" i="43"/>
  <c r="H8" i="43"/>
  <c r="D9" i="43"/>
  <c r="AL9" i="43"/>
  <c r="AH10" i="43"/>
  <c r="AJ11" i="43"/>
  <c r="AL12" i="43"/>
  <c r="AF13" i="43"/>
  <c r="AL14" i="43"/>
  <c r="AF15" i="43"/>
  <c r="AL16" i="43"/>
  <c r="AF17" i="43"/>
  <c r="AL18" i="43"/>
  <c r="AF21" i="43"/>
  <c r="AK11" i="42"/>
  <c r="AG21" i="42"/>
  <c r="AH3" i="42"/>
  <c r="AH4" i="42"/>
  <c r="AJ5" i="42"/>
  <c r="AJ7" i="42"/>
  <c r="AF8" i="42"/>
  <c r="F9" i="42"/>
  <c r="AJ10" i="42"/>
  <c r="AL11" i="42"/>
  <c r="AH13" i="42"/>
  <c r="AH15" i="42"/>
  <c r="AH17" i="42"/>
  <c r="AF20" i="42"/>
  <c r="AH21" i="42"/>
  <c r="AJ22" i="42"/>
  <c r="AG2" i="42"/>
  <c r="E9" i="42"/>
  <c r="AG13" i="42"/>
  <c r="AM16" i="42"/>
  <c r="AM18" i="42"/>
  <c r="AI3" i="42"/>
  <c r="AI4" i="42"/>
  <c r="AK5" i="42"/>
  <c r="AE6" i="42"/>
  <c r="AK7" i="42"/>
  <c r="AG8" i="42"/>
  <c r="G9" i="42"/>
  <c r="C10" i="42"/>
  <c r="AK10" i="42"/>
  <c r="AM11" i="42"/>
  <c r="AI13" i="42"/>
  <c r="AI15" i="42"/>
  <c r="AI17" i="42"/>
  <c r="AE19" i="42"/>
  <c r="AG20" i="42"/>
  <c r="AI21" i="42"/>
  <c r="AK22" i="42"/>
  <c r="AI10" i="42"/>
  <c r="AG17" i="42"/>
  <c r="AJ3" i="42"/>
  <c r="AJ4" i="42"/>
  <c r="AL5" i="42"/>
  <c r="AF6" i="42"/>
  <c r="AL7" i="42"/>
  <c r="AH8" i="42"/>
  <c r="H9" i="42"/>
  <c r="D10" i="42"/>
  <c r="AL10" i="42"/>
  <c r="AJ13" i="42"/>
  <c r="AJ15" i="42"/>
  <c r="AJ17" i="42"/>
  <c r="AF19" i="42"/>
  <c r="AH20" i="42"/>
  <c r="AJ21" i="42"/>
  <c r="AL22" i="42"/>
  <c r="AI5" i="42"/>
  <c r="AE8" i="42"/>
  <c r="AE20" i="42"/>
  <c r="AK3" i="42"/>
  <c r="AK4" i="42"/>
  <c r="AM5" i="42"/>
  <c r="AG6" i="42"/>
  <c r="AM7" i="42"/>
  <c r="AI8" i="42"/>
  <c r="AE9" i="42"/>
  <c r="E10" i="42"/>
  <c r="AM10" i="42"/>
  <c r="AE12" i="42"/>
  <c r="AK13" i="42"/>
  <c r="AE14" i="42"/>
  <c r="AK15" i="42"/>
  <c r="AE16" i="42"/>
  <c r="AK17" i="42"/>
  <c r="AE18" i="42"/>
  <c r="AG19" i="42"/>
  <c r="AI20" i="42"/>
  <c r="AK21" i="42"/>
  <c r="AM22" i="42"/>
  <c r="AG4" i="42"/>
  <c r="AI7" i="42"/>
  <c r="AG15" i="42"/>
  <c r="AI22" i="42"/>
  <c r="AL3" i="42"/>
  <c r="AL4" i="42"/>
  <c r="AH6" i="42"/>
  <c r="AJ8" i="42"/>
  <c r="AF9" i="42"/>
  <c r="F10" i="42"/>
  <c r="AF12" i="42"/>
  <c r="AL13" i="42"/>
  <c r="AF14" i="42"/>
  <c r="AL15" i="42"/>
  <c r="AF16" i="42"/>
  <c r="AL17" i="42"/>
  <c r="AF18" i="42"/>
  <c r="AH19" i="42"/>
  <c r="AJ20" i="42"/>
  <c r="AL21" i="42"/>
  <c r="AN28" i="42"/>
  <c r="AN34" i="42"/>
  <c r="AN40" i="42"/>
  <c r="AN46" i="42"/>
  <c r="AN52" i="42"/>
  <c r="AM3" i="42"/>
  <c r="AM4" i="42"/>
  <c r="C6" i="42"/>
  <c r="AI6" i="42"/>
  <c r="C8" i="42"/>
  <c r="AK8" i="42"/>
  <c r="AG9" i="42"/>
  <c r="G10" i="42"/>
  <c r="AE11" i="42"/>
  <c r="AG12" i="42"/>
  <c r="AM13" i="42"/>
  <c r="AG14" i="42"/>
  <c r="AM15" i="42"/>
  <c r="AG16" i="42"/>
  <c r="AN16" i="42" s="1"/>
  <c r="AM17" i="42"/>
  <c r="AG18" i="42"/>
  <c r="AI19" i="42"/>
  <c r="AK20" i="42"/>
  <c r="AM21" i="42"/>
  <c r="D6" i="42"/>
  <c r="AJ6" i="42"/>
  <c r="D8" i="42"/>
  <c r="AL8" i="42"/>
  <c r="AH9" i="42"/>
  <c r="H10" i="42"/>
  <c r="AF11" i="42"/>
  <c r="AH12" i="42"/>
  <c r="AH14" i="42"/>
  <c r="AH16" i="42"/>
  <c r="AH18" i="42"/>
  <c r="AJ19" i="42"/>
  <c r="AL20" i="42"/>
  <c r="AG3" i="42"/>
  <c r="AN3" i="42" s="1"/>
  <c r="AM9" i="42"/>
  <c r="AM12" i="42"/>
  <c r="AM14" i="42"/>
  <c r="AE5" i="42"/>
  <c r="E6" i="42"/>
  <c r="AK6" i="42"/>
  <c r="AE7" i="42"/>
  <c r="E8" i="42"/>
  <c r="AM8" i="42"/>
  <c r="AI9" i="42"/>
  <c r="AE10" i="42"/>
  <c r="AG11" i="42"/>
  <c r="AI12" i="42"/>
  <c r="AI14" i="42"/>
  <c r="AI16" i="42"/>
  <c r="AI18" i="42"/>
  <c r="AK19" i="42"/>
  <c r="AM20" i="42"/>
  <c r="AE22" i="42"/>
  <c r="AF5" i="42"/>
  <c r="F6" i="42"/>
  <c r="AL6" i="42"/>
  <c r="AF7" i="42"/>
  <c r="F8" i="42"/>
  <c r="AJ9" i="42"/>
  <c r="AF10" i="42"/>
  <c r="AH11" i="42"/>
  <c r="AJ12" i="42"/>
  <c r="AJ14" i="42"/>
  <c r="AJ16" i="42"/>
  <c r="AJ18" i="42"/>
  <c r="AL19" i="42"/>
  <c r="X2" i="42"/>
  <c r="AE4" i="42"/>
  <c r="AG5" i="42"/>
  <c r="G6" i="42"/>
  <c r="AM6" i="42"/>
  <c r="AG7" i="42"/>
  <c r="G8" i="42"/>
  <c r="C9" i="42"/>
  <c r="AK9" i="42"/>
  <c r="AG10" i="42"/>
  <c r="AI11" i="42"/>
  <c r="AK12" i="42"/>
  <c r="AE13" i="42"/>
  <c r="AK14" i="42"/>
  <c r="AE15" i="42"/>
  <c r="AK16" i="42"/>
  <c r="AE17" i="42"/>
  <c r="AK18" i="42"/>
  <c r="AM19" i="42"/>
  <c r="AE21" i="42"/>
  <c r="AF3" i="42"/>
  <c r="AF4" i="42"/>
  <c r="AH5" i="42"/>
  <c r="H6" i="42"/>
  <c r="AH7" i="42"/>
  <c r="H8" i="42"/>
  <c r="D9" i="42"/>
  <c r="AL9" i="42"/>
  <c r="AH10" i="42"/>
  <c r="AJ11" i="42"/>
  <c r="AL12" i="42"/>
  <c r="AF13" i="42"/>
  <c r="AL14" i="42"/>
  <c r="AF15" i="42"/>
  <c r="AL16" i="42"/>
  <c r="AF17" i="42"/>
  <c r="AL18" i="42"/>
  <c r="AF21" i="42"/>
  <c r="AG2" i="41"/>
  <c r="AG3" i="41"/>
  <c r="AG4" i="41"/>
  <c r="AI5" i="41"/>
  <c r="AI7" i="41"/>
  <c r="AE8" i="41"/>
  <c r="E9" i="41"/>
  <c r="AM9" i="41"/>
  <c r="AI10" i="41"/>
  <c r="AK11" i="41"/>
  <c r="AM12" i="41"/>
  <c r="AG13" i="41"/>
  <c r="AM14" i="41"/>
  <c r="AG15" i="41"/>
  <c r="AM16" i="41"/>
  <c r="AG17" i="41"/>
  <c r="AM18" i="41"/>
  <c r="AE20" i="41"/>
  <c r="AG21" i="41"/>
  <c r="AI22" i="41"/>
  <c r="AH3" i="41"/>
  <c r="AH4" i="41"/>
  <c r="AJ5" i="41"/>
  <c r="AJ7" i="41"/>
  <c r="AF8" i="41"/>
  <c r="F9" i="41"/>
  <c r="AJ10" i="41"/>
  <c r="AL11" i="41"/>
  <c r="AH13" i="41"/>
  <c r="AH15" i="41"/>
  <c r="AH17" i="41"/>
  <c r="AF20" i="41"/>
  <c r="AH21" i="41"/>
  <c r="AJ22" i="41"/>
  <c r="AI3" i="41"/>
  <c r="AI4" i="41"/>
  <c r="AK5" i="41"/>
  <c r="AE6" i="41"/>
  <c r="AK7" i="41"/>
  <c r="AG8" i="41"/>
  <c r="G9" i="41"/>
  <c r="C10" i="41"/>
  <c r="AK10" i="41"/>
  <c r="AM11" i="41"/>
  <c r="AI13" i="41"/>
  <c r="AI15" i="41"/>
  <c r="AI17" i="41"/>
  <c r="AE19" i="41"/>
  <c r="AG20" i="41"/>
  <c r="AI21" i="41"/>
  <c r="AK22" i="41"/>
  <c r="AJ3" i="41"/>
  <c r="AJ4" i="41"/>
  <c r="AL5" i="41"/>
  <c r="AF6" i="41"/>
  <c r="AL7" i="41"/>
  <c r="AH8" i="41"/>
  <c r="H9" i="41"/>
  <c r="D10" i="41"/>
  <c r="AL10" i="41"/>
  <c r="AJ13" i="41"/>
  <c r="AJ15" i="41"/>
  <c r="AJ17" i="41"/>
  <c r="AF19" i="41"/>
  <c r="AH20" i="41"/>
  <c r="AJ21" i="41"/>
  <c r="AL22" i="41"/>
  <c r="AK3" i="41"/>
  <c r="AK4" i="41"/>
  <c r="AM5" i="41"/>
  <c r="AG6" i="41"/>
  <c r="AM7" i="41"/>
  <c r="AI8" i="41"/>
  <c r="AE9" i="41"/>
  <c r="E10" i="41"/>
  <c r="AM10" i="41"/>
  <c r="AE12" i="41"/>
  <c r="AK13" i="41"/>
  <c r="AE14" i="41"/>
  <c r="AK15" i="41"/>
  <c r="AE16" i="41"/>
  <c r="AK17" i="41"/>
  <c r="AE18" i="41"/>
  <c r="AG19" i="41"/>
  <c r="AI20" i="41"/>
  <c r="AK21" i="41"/>
  <c r="AM22" i="41"/>
  <c r="AL3" i="41"/>
  <c r="AL4" i="41"/>
  <c r="AH6" i="41"/>
  <c r="AJ8" i="41"/>
  <c r="AF9" i="41"/>
  <c r="F10" i="41"/>
  <c r="AF12" i="41"/>
  <c r="AL13" i="41"/>
  <c r="AF14" i="41"/>
  <c r="AL15" i="41"/>
  <c r="AF16" i="41"/>
  <c r="AL17" i="41"/>
  <c r="AF18" i="41"/>
  <c r="AH19" i="41"/>
  <c r="AJ20" i="41"/>
  <c r="AL21" i="41"/>
  <c r="AN28" i="41"/>
  <c r="AN34" i="41"/>
  <c r="AN40" i="41"/>
  <c r="AN46" i="41"/>
  <c r="AN52" i="41"/>
  <c r="AM3" i="41"/>
  <c r="AM4" i="41"/>
  <c r="C6" i="41"/>
  <c r="AI6" i="41"/>
  <c r="C8" i="41"/>
  <c r="AK8" i="41"/>
  <c r="AG9" i="41"/>
  <c r="AN9" i="41" s="1"/>
  <c r="G10" i="41"/>
  <c r="AE11" i="41"/>
  <c r="AG12" i="41"/>
  <c r="AM13" i="41"/>
  <c r="AG14" i="41"/>
  <c r="AN14" i="41" s="1"/>
  <c r="AM15" i="41"/>
  <c r="AG16" i="41"/>
  <c r="AN16" i="41" s="1"/>
  <c r="AM17" i="41"/>
  <c r="AG18" i="41"/>
  <c r="AN18" i="41" s="1"/>
  <c r="AI19" i="41"/>
  <c r="AK20" i="41"/>
  <c r="AM21" i="41"/>
  <c r="D6" i="41"/>
  <c r="AJ6" i="41"/>
  <c r="D8" i="41"/>
  <c r="AL8" i="41"/>
  <c r="AH9" i="41"/>
  <c r="H10" i="41"/>
  <c r="AF11" i="41"/>
  <c r="AH12" i="41"/>
  <c r="AH14" i="41"/>
  <c r="AH16" i="41"/>
  <c r="AH18" i="41"/>
  <c r="AJ19" i="41"/>
  <c r="AL20" i="41"/>
  <c r="AE5" i="41"/>
  <c r="E6" i="41"/>
  <c r="AK6" i="41"/>
  <c r="AE7" i="41"/>
  <c r="E8" i="41"/>
  <c r="AM8" i="41"/>
  <c r="AI9" i="41"/>
  <c r="AE10" i="41"/>
  <c r="AG11" i="41"/>
  <c r="AI12" i="41"/>
  <c r="AI14" i="41"/>
  <c r="AI16" i="41"/>
  <c r="AI18" i="41"/>
  <c r="AK19" i="41"/>
  <c r="AM20" i="41"/>
  <c r="AE22" i="41"/>
  <c r="AF5" i="41"/>
  <c r="F6" i="41"/>
  <c r="AL6" i="41"/>
  <c r="AF7" i="41"/>
  <c r="F8" i="41"/>
  <c r="AJ9" i="41"/>
  <c r="AF10" i="41"/>
  <c r="AH11" i="41"/>
  <c r="AJ12" i="41"/>
  <c r="AJ14" i="41"/>
  <c r="AJ16" i="41"/>
  <c r="AJ18" i="41"/>
  <c r="AL19" i="41"/>
  <c r="AN26" i="41"/>
  <c r="AN32" i="41"/>
  <c r="AN38" i="41"/>
  <c r="AN44" i="41"/>
  <c r="AN50" i="41"/>
  <c r="X2" i="41"/>
  <c r="AE4" i="41"/>
  <c r="AG5" i="41"/>
  <c r="AN5" i="41" s="1"/>
  <c r="G6" i="41"/>
  <c r="AM6" i="41"/>
  <c r="AG7" i="41"/>
  <c r="AN7" i="41" s="1"/>
  <c r="G8" i="41"/>
  <c r="C9" i="41"/>
  <c r="AK9" i="41"/>
  <c r="AG10" i="41"/>
  <c r="AI11" i="41"/>
  <c r="AK12" i="41"/>
  <c r="AE13" i="41"/>
  <c r="AK14" i="41"/>
  <c r="AE15" i="41"/>
  <c r="AK16" i="41"/>
  <c r="AE17" i="41"/>
  <c r="AK18" i="41"/>
  <c r="AM19" i="41"/>
  <c r="AE21" i="41"/>
  <c r="AF3" i="41"/>
  <c r="AF4" i="41"/>
  <c r="AH5" i="41"/>
  <c r="H6" i="41"/>
  <c r="AH7" i="41"/>
  <c r="H8" i="41"/>
  <c r="D9" i="41"/>
  <c r="AL9" i="41"/>
  <c r="AH10" i="41"/>
  <c r="AJ11" i="41"/>
  <c r="AL12" i="41"/>
  <c r="AF13" i="41"/>
  <c r="AL14" i="41"/>
  <c r="AF15" i="41"/>
  <c r="AL16" i="41"/>
  <c r="AF17" i="41"/>
  <c r="AL18" i="41"/>
  <c r="AF21" i="41"/>
  <c r="AG2" i="40"/>
  <c r="AG3" i="40"/>
  <c r="AG4" i="40"/>
  <c r="AI5" i="40"/>
  <c r="AI7" i="40"/>
  <c r="AE8" i="40"/>
  <c r="E9" i="40"/>
  <c r="AM9" i="40"/>
  <c r="AI10" i="40"/>
  <c r="AK11" i="40"/>
  <c r="AM12" i="40"/>
  <c r="AG13" i="40"/>
  <c r="AM14" i="40"/>
  <c r="AG15" i="40"/>
  <c r="AM16" i="40"/>
  <c r="AG17" i="40"/>
  <c r="AM18" i="40"/>
  <c r="AE20" i="40"/>
  <c r="AG21" i="40"/>
  <c r="AI22" i="40"/>
  <c r="AH3" i="40"/>
  <c r="AH4" i="40"/>
  <c r="AJ5" i="40"/>
  <c r="AJ7" i="40"/>
  <c r="AF8" i="40"/>
  <c r="F9" i="40"/>
  <c r="AJ10" i="40"/>
  <c r="AL11" i="40"/>
  <c r="AH13" i="40"/>
  <c r="AH15" i="40"/>
  <c r="AH17" i="40"/>
  <c r="AF20" i="40"/>
  <c r="AH21" i="40"/>
  <c r="AJ22" i="40"/>
  <c r="AI3" i="40"/>
  <c r="AI4" i="40"/>
  <c r="AK5" i="40"/>
  <c r="AE6" i="40"/>
  <c r="AK7" i="40"/>
  <c r="AG8" i="40"/>
  <c r="G9" i="40"/>
  <c r="C10" i="40"/>
  <c r="AK10" i="40"/>
  <c r="AM11" i="40"/>
  <c r="AI13" i="40"/>
  <c r="AI15" i="40"/>
  <c r="AI17" i="40"/>
  <c r="AE19" i="40"/>
  <c r="AG20" i="40"/>
  <c r="AI21" i="40"/>
  <c r="AK22" i="40"/>
  <c r="AJ3" i="40"/>
  <c r="AJ4" i="40"/>
  <c r="AL5" i="40"/>
  <c r="AF6" i="40"/>
  <c r="AL7" i="40"/>
  <c r="AH8" i="40"/>
  <c r="H9" i="40"/>
  <c r="D10" i="40"/>
  <c r="AL10" i="40"/>
  <c r="AJ13" i="40"/>
  <c r="AJ15" i="40"/>
  <c r="AJ17" i="40"/>
  <c r="AF19" i="40"/>
  <c r="AH20" i="40"/>
  <c r="AJ21" i="40"/>
  <c r="AL22" i="40"/>
  <c r="AK3" i="40"/>
  <c r="AK4" i="40"/>
  <c r="AM5" i="40"/>
  <c r="AG6" i="40"/>
  <c r="AM7" i="40"/>
  <c r="AI8" i="40"/>
  <c r="AE9" i="40"/>
  <c r="E10" i="40"/>
  <c r="AM10" i="40"/>
  <c r="AE12" i="40"/>
  <c r="AK13" i="40"/>
  <c r="AE14" i="40"/>
  <c r="AK15" i="40"/>
  <c r="AE16" i="40"/>
  <c r="AK17" i="40"/>
  <c r="AE18" i="40"/>
  <c r="AG19" i="40"/>
  <c r="AI20" i="40"/>
  <c r="AK21" i="40"/>
  <c r="AM22" i="40"/>
  <c r="AL3" i="40"/>
  <c r="AL4" i="40"/>
  <c r="AH6" i="40"/>
  <c r="AJ8" i="40"/>
  <c r="AF9" i="40"/>
  <c r="F10" i="40"/>
  <c r="AF12" i="40"/>
  <c r="AL13" i="40"/>
  <c r="AF14" i="40"/>
  <c r="AL15" i="40"/>
  <c r="AF16" i="40"/>
  <c r="AL17" i="40"/>
  <c r="AF18" i="40"/>
  <c r="AH19" i="40"/>
  <c r="AJ20" i="40"/>
  <c r="AL21" i="40"/>
  <c r="G10" i="40"/>
  <c r="AE11" i="40"/>
  <c r="AG12" i="40"/>
  <c r="AM13" i="40"/>
  <c r="AG14" i="40"/>
  <c r="AN14" i="40" s="1"/>
  <c r="AM15" i="40"/>
  <c r="AG16" i="40"/>
  <c r="AM17" i="40"/>
  <c r="AG18" i="40"/>
  <c r="AI19" i="40"/>
  <c r="AK20" i="40"/>
  <c r="AM21" i="40"/>
  <c r="C6" i="40"/>
  <c r="AI6" i="40"/>
  <c r="AG9" i="40"/>
  <c r="D6" i="40"/>
  <c r="AJ6" i="40"/>
  <c r="D8" i="40"/>
  <c r="AL8" i="40"/>
  <c r="AH9" i="40"/>
  <c r="H10" i="40"/>
  <c r="AF11" i="40"/>
  <c r="AH12" i="40"/>
  <c r="AH14" i="40"/>
  <c r="AH16" i="40"/>
  <c r="AH18" i="40"/>
  <c r="AJ19" i="40"/>
  <c r="AL20" i="40"/>
  <c r="AM3" i="40"/>
  <c r="AM4" i="40"/>
  <c r="C8" i="40"/>
  <c r="AK8" i="40"/>
  <c r="AE5" i="40"/>
  <c r="E6" i="40"/>
  <c r="AK6" i="40"/>
  <c r="AE7" i="40"/>
  <c r="E8" i="40"/>
  <c r="AM8" i="40"/>
  <c r="AI9" i="40"/>
  <c r="AE10" i="40"/>
  <c r="AG11" i="40"/>
  <c r="AI12" i="40"/>
  <c r="AI14" i="40"/>
  <c r="AI16" i="40"/>
  <c r="AI18" i="40"/>
  <c r="AK19" i="40"/>
  <c r="AM20" i="40"/>
  <c r="AE22" i="40"/>
  <c r="AF5" i="40"/>
  <c r="F6" i="40"/>
  <c r="AL6" i="40"/>
  <c r="AF7" i="40"/>
  <c r="F8" i="40"/>
  <c r="AJ9" i="40"/>
  <c r="AF10" i="40"/>
  <c r="AH11" i="40"/>
  <c r="AJ12" i="40"/>
  <c r="AJ14" i="40"/>
  <c r="AJ16" i="40"/>
  <c r="AJ18" i="40"/>
  <c r="AL19" i="40"/>
  <c r="X2" i="40"/>
  <c r="AE4" i="40"/>
  <c r="AG5" i="40"/>
  <c r="G6" i="40"/>
  <c r="AM6" i="40"/>
  <c r="AG7" i="40"/>
  <c r="G8" i="40"/>
  <c r="C9" i="40"/>
  <c r="AK9" i="40"/>
  <c r="AG10" i="40"/>
  <c r="AI11" i="40"/>
  <c r="AK12" i="40"/>
  <c r="AE13" i="40"/>
  <c r="AK14" i="40"/>
  <c r="AE15" i="40"/>
  <c r="AK16" i="40"/>
  <c r="AE17" i="40"/>
  <c r="AK18" i="40"/>
  <c r="AM19" i="40"/>
  <c r="AE21" i="40"/>
  <c r="AF3" i="40"/>
  <c r="AF4" i="40"/>
  <c r="AH5" i="40"/>
  <c r="H6" i="40"/>
  <c r="AH7" i="40"/>
  <c r="H8" i="40"/>
  <c r="D9" i="40"/>
  <c r="AL9" i="40"/>
  <c r="AH10" i="40"/>
  <c r="AJ11" i="40"/>
  <c r="AL12" i="40"/>
  <c r="AF13" i="40"/>
  <c r="AL14" i="40"/>
  <c r="AF15" i="40"/>
  <c r="AL16" i="40"/>
  <c r="AF17" i="40"/>
  <c r="AL18" i="40"/>
  <c r="AF21" i="40"/>
  <c r="AN13" i="50" l="1"/>
  <c r="AN17" i="50"/>
  <c r="AN10" i="50"/>
  <c r="AN28" i="47"/>
  <c r="AA19" i="11"/>
  <c r="AJ19" i="11" s="1"/>
  <c r="AN34" i="44"/>
  <c r="AN41" i="44"/>
  <c r="AN42" i="44"/>
  <c r="AN5" i="54"/>
  <c r="AN15" i="47"/>
  <c r="AN14" i="45"/>
  <c r="AN35" i="44"/>
  <c r="AN34" i="50"/>
  <c r="AN7" i="47"/>
  <c r="AN30" i="53"/>
  <c r="AN30" i="48"/>
  <c r="AN34" i="47"/>
  <c r="AN8" i="50"/>
  <c r="AN46" i="44"/>
  <c r="AN26" i="47"/>
  <c r="AN18" i="40"/>
  <c r="AN18" i="47"/>
  <c r="AN28" i="53"/>
  <c r="AN16" i="48"/>
  <c r="AN25" i="44"/>
  <c r="AN13" i="48"/>
  <c r="AN35" i="48"/>
  <c r="AN7" i="52"/>
  <c r="AN22" i="47"/>
  <c r="AN4" i="52"/>
  <c r="AN33" i="47"/>
  <c r="AN39" i="47"/>
  <c r="AN11" i="47"/>
  <c r="AN9" i="48"/>
  <c r="AN10" i="53"/>
  <c r="AN25" i="48"/>
  <c r="AN7" i="50"/>
  <c r="AN22" i="48"/>
  <c r="AN23" i="48"/>
  <c r="AN29" i="48"/>
  <c r="AN28" i="44"/>
  <c r="AN24" i="40"/>
  <c r="AN25" i="55"/>
  <c r="AN16" i="40"/>
  <c r="AN22" i="50"/>
  <c r="AN25" i="53"/>
  <c r="AN20" i="53"/>
  <c r="AN22" i="53"/>
  <c r="AN21" i="55"/>
  <c r="AN19" i="50"/>
  <c r="AN38" i="47"/>
  <c r="AN14" i="48"/>
  <c r="AN32" i="47"/>
  <c r="AN21" i="47"/>
  <c r="AN17" i="48"/>
  <c r="AN33" i="48"/>
  <c r="AN35" i="50"/>
  <c r="AN20" i="50"/>
  <c r="AN23" i="55"/>
  <c r="AN37" i="44"/>
  <c r="AN19" i="47"/>
  <c r="AN32" i="48"/>
  <c r="AN20" i="48"/>
  <c r="AN22" i="55"/>
  <c r="AN39" i="44"/>
  <c r="AN30" i="50"/>
  <c r="AN21" i="53"/>
  <c r="AN26" i="53"/>
  <c r="AN26" i="44"/>
  <c r="AN15" i="44"/>
  <c r="AN25" i="40"/>
  <c r="AN38" i="50"/>
  <c r="AN31" i="50"/>
  <c r="AN23" i="44"/>
  <c r="AN23" i="50"/>
  <c r="AN20" i="40"/>
  <c r="AN11" i="48"/>
  <c r="AN33" i="50"/>
  <c r="AN47" i="44"/>
  <c r="AN24" i="53"/>
  <c r="AN27" i="40"/>
  <c r="AN23" i="40"/>
  <c r="AN26" i="50"/>
  <c r="AN27" i="55"/>
  <c r="AN38" i="44"/>
  <c r="AN9" i="44"/>
  <c r="AN33" i="44"/>
  <c r="L3" i="76"/>
  <c r="L38" i="11" s="1"/>
  <c r="K3" i="76"/>
  <c r="K38" i="11" s="1"/>
  <c r="B18" i="76"/>
  <c r="A4" i="76"/>
  <c r="V3" i="76"/>
  <c r="V38" i="11" s="1"/>
  <c r="U3" i="76"/>
  <c r="U38" i="11" s="1"/>
  <c r="I3" i="76"/>
  <c r="I38" i="11" s="1"/>
  <c r="T3" i="76"/>
  <c r="T38" i="11" s="1"/>
  <c r="H3" i="76"/>
  <c r="H38" i="11" s="1"/>
  <c r="R3" i="76"/>
  <c r="R38" i="11" s="1"/>
  <c r="F3" i="76"/>
  <c r="F38" i="11" s="1"/>
  <c r="Q3" i="76"/>
  <c r="Q38" i="11" s="1"/>
  <c r="E3" i="76"/>
  <c r="E38" i="11" s="1"/>
  <c r="AF38" i="11" s="1"/>
  <c r="O3" i="76"/>
  <c r="O38" i="11" s="1"/>
  <c r="N3" i="76"/>
  <c r="N38" i="11" s="1"/>
  <c r="L3" i="75"/>
  <c r="L22" i="11" s="1"/>
  <c r="K3" i="75"/>
  <c r="K22" i="11" s="1"/>
  <c r="B18" i="75"/>
  <c r="A4" i="75"/>
  <c r="V3" i="75"/>
  <c r="V22" i="11" s="1"/>
  <c r="U3" i="75"/>
  <c r="U22" i="11" s="1"/>
  <c r="I3" i="75"/>
  <c r="I22" i="11" s="1"/>
  <c r="T3" i="75"/>
  <c r="T22" i="11" s="1"/>
  <c r="H3" i="75"/>
  <c r="H22" i="11" s="1"/>
  <c r="R3" i="75"/>
  <c r="R22" i="11" s="1"/>
  <c r="F3" i="75"/>
  <c r="F22" i="11" s="1"/>
  <c r="Q3" i="75"/>
  <c r="Q22" i="11" s="1"/>
  <c r="E3" i="75"/>
  <c r="E22" i="11" s="1"/>
  <c r="AF22" i="11" s="1"/>
  <c r="N3" i="75"/>
  <c r="N22" i="11" s="1"/>
  <c r="O3" i="75"/>
  <c r="O22" i="11" s="1"/>
  <c r="L3" i="74"/>
  <c r="L37" i="11" s="1"/>
  <c r="K3" i="74"/>
  <c r="K37" i="11" s="1"/>
  <c r="B18" i="74"/>
  <c r="A4" i="74"/>
  <c r="V3" i="74"/>
  <c r="V37" i="11" s="1"/>
  <c r="U3" i="74"/>
  <c r="U37" i="11" s="1"/>
  <c r="I3" i="74"/>
  <c r="I37" i="11" s="1"/>
  <c r="N3" i="74"/>
  <c r="N37" i="11" s="1"/>
  <c r="T3" i="74"/>
  <c r="T37" i="11" s="1"/>
  <c r="H3" i="74"/>
  <c r="H37" i="11" s="1"/>
  <c r="R3" i="74"/>
  <c r="R37" i="11" s="1"/>
  <c r="F3" i="74"/>
  <c r="F37" i="11" s="1"/>
  <c r="Q3" i="74"/>
  <c r="Q37" i="11" s="1"/>
  <c r="E3" i="74"/>
  <c r="E37" i="11" s="1"/>
  <c r="AF37" i="11" s="1"/>
  <c r="O3" i="74"/>
  <c r="O37" i="11" s="1"/>
  <c r="L3" i="73"/>
  <c r="L21" i="11" s="1"/>
  <c r="K3" i="73"/>
  <c r="K21" i="11" s="1"/>
  <c r="B18" i="73"/>
  <c r="A4" i="73"/>
  <c r="V3" i="73"/>
  <c r="V21" i="11" s="1"/>
  <c r="N3" i="73"/>
  <c r="N21" i="11" s="1"/>
  <c r="U3" i="73"/>
  <c r="U21" i="11" s="1"/>
  <c r="I3" i="73"/>
  <c r="I21" i="11" s="1"/>
  <c r="T3" i="73"/>
  <c r="T21" i="11" s="1"/>
  <c r="H3" i="73"/>
  <c r="H21" i="11" s="1"/>
  <c r="R3" i="73"/>
  <c r="R21" i="11" s="1"/>
  <c r="F3" i="73"/>
  <c r="F21" i="11" s="1"/>
  <c r="Q3" i="73"/>
  <c r="Q21" i="11" s="1"/>
  <c r="E3" i="73"/>
  <c r="E21" i="11" s="1"/>
  <c r="AF21" i="11" s="1"/>
  <c r="O3" i="73"/>
  <c r="O21" i="11" s="1"/>
  <c r="L3" i="72"/>
  <c r="L36" i="11" s="1"/>
  <c r="K3" i="72"/>
  <c r="K36" i="11" s="1"/>
  <c r="B18" i="72"/>
  <c r="A4" i="72"/>
  <c r="V3" i="72"/>
  <c r="V36" i="11" s="1"/>
  <c r="U3" i="72"/>
  <c r="U36" i="11" s="1"/>
  <c r="I3" i="72"/>
  <c r="I36" i="11" s="1"/>
  <c r="T3" i="72"/>
  <c r="T36" i="11" s="1"/>
  <c r="H3" i="72"/>
  <c r="H36" i="11" s="1"/>
  <c r="N3" i="72"/>
  <c r="N36" i="11" s="1"/>
  <c r="R3" i="72"/>
  <c r="R36" i="11" s="1"/>
  <c r="F3" i="72"/>
  <c r="F36" i="11" s="1"/>
  <c r="Q3" i="72"/>
  <c r="Q36" i="11" s="1"/>
  <c r="E3" i="72"/>
  <c r="E36" i="11" s="1"/>
  <c r="AF36" i="11" s="1"/>
  <c r="O3" i="72"/>
  <c r="O36" i="11" s="1"/>
  <c r="L3" i="71"/>
  <c r="L35" i="11" s="1"/>
  <c r="K3" i="71"/>
  <c r="K35" i="11" s="1"/>
  <c r="B18" i="71"/>
  <c r="A4" i="71"/>
  <c r="V3" i="71"/>
  <c r="V35" i="11" s="1"/>
  <c r="U3" i="71"/>
  <c r="U35" i="11" s="1"/>
  <c r="I3" i="71"/>
  <c r="I35" i="11" s="1"/>
  <c r="T3" i="71"/>
  <c r="T35" i="11" s="1"/>
  <c r="H3" i="71"/>
  <c r="H35" i="11" s="1"/>
  <c r="R3" i="71"/>
  <c r="R35" i="11" s="1"/>
  <c r="F3" i="71"/>
  <c r="F35" i="11" s="1"/>
  <c r="Q3" i="71"/>
  <c r="Q35" i="11" s="1"/>
  <c r="E3" i="71"/>
  <c r="E35" i="11" s="1"/>
  <c r="AF35" i="11" s="1"/>
  <c r="O3" i="71"/>
  <c r="O35" i="11" s="1"/>
  <c r="N3" i="71"/>
  <c r="N35" i="11" s="1"/>
  <c r="L3" i="70"/>
  <c r="L34" i="11" s="1"/>
  <c r="K3" i="70"/>
  <c r="K34" i="11" s="1"/>
  <c r="B18" i="70"/>
  <c r="A4" i="70"/>
  <c r="V3" i="70"/>
  <c r="V34" i="11" s="1"/>
  <c r="U3" i="70"/>
  <c r="U34" i="11" s="1"/>
  <c r="I3" i="70"/>
  <c r="I34" i="11" s="1"/>
  <c r="T3" i="70"/>
  <c r="T34" i="11" s="1"/>
  <c r="H3" i="70"/>
  <c r="H34" i="11" s="1"/>
  <c r="R3" i="70"/>
  <c r="R34" i="11" s="1"/>
  <c r="F3" i="70"/>
  <c r="F34" i="11" s="1"/>
  <c r="Q3" i="70"/>
  <c r="Q34" i="11" s="1"/>
  <c r="E3" i="70"/>
  <c r="E34" i="11" s="1"/>
  <c r="AF34" i="11" s="1"/>
  <c r="O3" i="70"/>
  <c r="O34" i="11" s="1"/>
  <c r="N3" i="70"/>
  <c r="N34" i="11" s="1"/>
  <c r="L3" i="69"/>
  <c r="L20" i="11" s="1"/>
  <c r="K3" i="69"/>
  <c r="K20" i="11" s="1"/>
  <c r="B18" i="69"/>
  <c r="A4" i="69"/>
  <c r="V3" i="69"/>
  <c r="V20" i="11" s="1"/>
  <c r="U3" i="69"/>
  <c r="U20" i="11" s="1"/>
  <c r="I3" i="69"/>
  <c r="I20" i="11" s="1"/>
  <c r="T3" i="69"/>
  <c r="T20" i="11" s="1"/>
  <c r="H3" i="69"/>
  <c r="H20" i="11" s="1"/>
  <c r="R3" i="69"/>
  <c r="R20" i="11" s="1"/>
  <c r="F3" i="69"/>
  <c r="F20" i="11" s="1"/>
  <c r="N3" i="69"/>
  <c r="N20" i="11" s="1"/>
  <c r="Q3" i="69"/>
  <c r="Q20" i="11" s="1"/>
  <c r="E3" i="69"/>
  <c r="E20" i="11" s="1"/>
  <c r="AF20" i="11" s="1"/>
  <c r="O3" i="69"/>
  <c r="O20" i="11" s="1"/>
  <c r="L3" i="68"/>
  <c r="L19" i="11" s="1"/>
  <c r="K3" i="68"/>
  <c r="K19" i="11" s="1"/>
  <c r="B18" i="68"/>
  <c r="A4" i="68"/>
  <c r="V3" i="68"/>
  <c r="V19" i="11" s="1"/>
  <c r="U3" i="68"/>
  <c r="U19" i="11" s="1"/>
  <c r="I3" i="68"/>
  <c r="I19" i="11" s="1"/>
  <c r="N3" i="68"/>
  <c r="N19" i="11" s="1"/>
  <c r="T3" i="68"/>
  <c r="T19" i="11" s="1"/>
  <c r="H3" i="68"/>
  <c r="H19" i="11" s="1"/>
  <c r="R3" i="68"/>
  <c r="R19" i="11" s="1"/>
  <c r="F3" i="68"/>
  <c r="F19" i="11" s="1"/>
  <c r="Q3" i="68"/>
  <c r="Q19" i="11" s="1"/>
  <c r="E3" i="68"/>
  <c r="E19" i="11" s="1"/>
  <c r="AF19" i="11" s="1"/>
  <c r="O3" i="68"/>
  <c r="O19" i="11" s="1"/>
  <c r="L3" i="67"/>
  <c r="L18" i="11" s="1"/>
  <c r="K3" i="67"/>
  <c r="K18" i="11" s="1"/>
  <c r="B18" i="67"/>
  <c r="A4" i="67"/>
  <c r="V3" i="67"/>
  <c r="V18" i="11" s="1"/>
  <c r="U3" i="67"/>
  <c r="U18" i="11" s="1"/>
  <c r="I3" i="67"/>
  <c r="I18" i="11" s="1"/>
  <c r="T3" i="67"/>
  <c r="T18" i="11" s="1"/>
  <c r="H3" i="67"/>
  <c r="H18" i="11" s="1"/>
  <c r="R3" i="67"/>
  <c r="R18" i="11" s="1"/>
  <c r="F3" i="67"/>
  <c r="F18" i="11" s="1"/>
  <c r="Q3" i="67"/>
  <c r="Q18" i="11" s="1"/>
  <c r="E3" i="67"/>
  <c r="E18" i="11" s="1"/>
  <c r="AF18" i="11" s="1"/>
  <c r="O3" i="67"/>
  <c r="O18" i="11" s="1"/>
  <c r="N3" i="67"/>
  <c r="N18" i="11" s="1"/>
  <c r="L3" i="66"/>
  <c r="L17" i="11" s="1"/>
  <c r="K3" i="66"/>
  <c r="K17" i="11" s="1"/>
  <c r="B18" i="66"/>
  <c r="A4" i="66"/>
  <c r="V3" i="66"/>
  <c r="V17" i="11" s="1"/>
  <c r="U3" i="66"/>
  <c r="U17" i="11" s="1"/>
  <c r="I3" i="66"/>
  <c r="I17" i="11" s="1"/>
  <c r="T3" i="66"/>
  <c r="T17" i="11" s="1"/>
  <c r="H3" i="66"/>
  <c r="H17" i="11" s="1"/>
  <c r="R3" i="66"/>
  <c r="R17" i="11" s="1"/>
  <c r="F3" i="66"/>
  <c r="F17" i="11" s="1"/>
  <c r="Q3" i="66"/>
  <c r="Q17" i="11" s="1"/>
  <c r="E3" i="66"/>
  <c r="E17" i="11" s="1"/>
  <c r="AF17" i="11" s="1"/>
  <c r="O3" i="66"/>
  <c r="O17" i="11" s="1"/>
  <c r="N3" i="66"/>
  <c r="N17" i="11" s="1"/>
  <c r="L3" i="65"/>
  <c r="L15" i="11" s="1"/>
  <c r="K3" i="65"/>
  <c r="K15" i="11" s="1"/>
  <c r="B18" i="65"/>
  <c r="A4" i="65"/>
  <c r="V3" i="65"/>
  <c r="V15" i="11" s="1"/>
  <c r="U3" i="65"/>
  <c r="U15" i="11" s="1"/>
  <c r="I3" i="65"/>
  <c r="I15" i="11" s="1"/>
  <c r="T3" i="65"/>
  <c r="T15" i="11" s="1"/>
  <c r="H3" i="65"/>
  <c r="H15" i="11" s="1"/>
  <c r="R3" i="65"/>
  <c r="R15" i="11" s="1"/>
  <c r="F3" i="65"/>
  <c r="F15" i="11" s="1"/>
  <c r="Q3" i="65"/>
  <c r="Q15" i="11" s="1"/>
  <c r="E3" i="65"/>
  <c r="E15" i="11" s="1"/>
  <c r="AF15" i="11" s="1"/>
  <c r="O3" i="65"/>
  <c r="O15" i="11" s="1"/>
  <c r="N3" i="65"/>
  <c r="N15" i="11" s="1"/>
  <c r="L3" i="64"/>
  <c r="L33" i="11" s="1"/>
  <c r="N3" i="64"/>
  <c r="N33" i="11" s="1"/>
  <c r="K3" i="64"/>
  <c r="K33" i="11" s="1"/>
  <c r="B18" i="64"/>
  <c r="A4" i="64"/>
  <c r="V3" i="64"/>
  <c r="V33" i="11" s="1"/>
  <c r="U3" i="64"/>
  <c r="U33" i="11" s="1"/>
  <c r="I3" i="64"/>
  <c r="I33" i="11" s="1"/>
  <c r="T3" i="64"/>
  <c r="T33" i="11" s="1"/>
  <c r="H3" i="64"/>
  <c r="H33" i="11" s="1"/>
  <c r="R3" i="64"/>
  <c r="R33" i="11" s="1"/>
  <c r="F3" i="64"/>
  <c r="F33" i="11" s="1"/>
  <c r="Q3" i="64"/>
  <c r="Q33" i="11" s="1"/>
  <c r="E3" i="64"/>
  <c r="E33" i="11" s="1"/>
  <c r="AF33" i="11" s="1"/>
  <c r="O3" i="64"/>
  <c r="O33" i="11" s="1"/>
  <c r="L3" i="63"/>
  <c r="L16" i="11" s="1"/>
  <c r="K3" i="63"/>
  <c r="K16" i="11" s="1"/>
  <c r="B18" i="63"/>
  <c r="A4" i="63"/>
  <c r="V3" i="63"/>
  <c r="V16" i="11" s="1"/>
  <c r="U3" i="63"/>
  <c r="U16" i="11" s="1"/>
  <c r="I3" i="63"/>
  <c r="I16" i="11" s="1"/>
  <c r="T3" i="63"/>
  <c r="T16" i="11" s="1"/>
  <c r="H3" i="63"/>
  <c r="H16" i="11" s="1"/>
  <c r="R3" i="63"/>
  <c r="R16" i="11" s="1"/>
  <c r="F3" i="63"/>
  <c r="F16" i="11" s="1"/>
  <c r="Q3" i="63"/>
  <c r="Q16" i="11" s="1"/>
  <c r="N3" i="63"/>
  <c r="N16" i="11" s="1"/>
  <c r="E3" i="63"/>
  <c r="E16" i="11" s="1"/>
  <c r="AF16" i="11" s="1"/>
  <c r="O3" i="63"/>
  <c r="O16" i="11" s="1"/>
  <c r="L3" i="62"/>
  <c r="L14" i="11" s="1"/>
  <c r="K3" i="62"/>
  <c r="K14" i="11" s="1"/>
  <c r="B18" i="62"/>
  <c r="A4" i="62"/>
  <c r="V3" i="62"/>
  <c r="V14" i="11" s="1"/>
  <c r="U3" i="62"/>
  <c r="U14" i="11" s="1"/>
  <c r="I3" i="62"/>
  <c r="I14" i="11" s="1"/>
  <c r="R3" i="62"/>
  <c r="R14" i="11" s="1"/>
  <c r="F3" i="62"/>
  <c r="F14" i="11" s="1"/>
  <c r="Q3" i="62"/>
  <c r="Q14" i="11" s="1"/>
  <c r="E3" i="62"/>
  <c r="E14" i="11" s="1"/>
  <c r="AF14" i="11" s="1"/>
  <c r="T3" i="62"/>
  <c r="T14" i="11" s="1"/>
  <c r="O3" i="62"/>
  <c r="O14" i="11" s="1"/>
  <c r="N3" i="62"/>
  <c r="N14" i="11" s="1"/>
  <c r="H3" i="62"/>
  <c r="H14" i="11" s="1"/>
  <c r="AN12" i="52"/>
  <c r="AN9" i="51"/>
  <c r="AN32" i="44"/>
  <c r="AN17" i="44"/>
  <c r="AN43" i="44"/>
  <c r="AN36" i="44"/>
  <c r="AN27" i="44"/>
  <c r="AN31" i="44"/>
  <c r="AN29" i="44"/>
  <c r="AN30" i="44"/>
  <c r="AN40" i="44"/>
  <c r="AN45" i="44"/>
  <c r="AN44" i="44"/>
  <c r="AN24" i="44"/>
  <c r="AN20" i="55"/>
  <c r="AN30" i="55"/>
  <c r="AN28" i="55"/>
  <c r="AN29" i="55"/>
  <c r="AN8" i="55"/>
  <c r="AN24" i="55"/>
  <c r="AN31" i="55"/>
  <c r="AN32" i="55"/>
  <c r="AN23" i="53"/>
  <c r="AN13" i="53"/>
  <c r="AN29" i="53"/>
  <c r="AN27" i="53"/>
  <c r="AN27" i="50"/>
  <c r="AN14" i="50"/>
  <c r="AN25" i="50"/>
  <c r="AN37" i="50"/>
  <c r="AN40" i="50"/>
  <c r="AN41" i="50"/>
  <c r="AN36" i="50"/>
  <c r="AN21" i="50"/>
  <c r="AN29" i="50"/>
  <c r="AN24" i="50"/>
  <c r="AN32" i="50"/>
  <c r="AN31" i="48"/>
  <c r="AN12" i="48"/>
  <c r="AN18" i="48"/>
  <c r="AN28" i="48"/>
  <c r="AN19" i="48"/>
  <c r="AN34" i="48"/>
  <c r="AN15" i="48"/>
  <c r="AN21" i="48"/>
  <c r="AN26" i="48"/>
  <c r="AN27" i="48"/>
  <c r="AN24" i="48"/>
  <c r="AN36" i="47"/>
  <c r="AN35" i="47"/>
  <c r="AN25" i="47"/>
  <c r="AN16" i="47"/>
  <c r="AN31" i="47"/>
  <c r="AN27" i="47"/>
  <c r="AN24" i="47"/>
  <c r="AN23" i="47"/>
  <c r="AN42" i="47"/>
  <c r="AN41" i="47"/>
  <c r="AN40" i="47"/>
  <c r="AN30" i="47"/>
  <c r="AN29" i="47"/>
  <c r="AN37" i="47"/>
  <c r="AN20" i="47"/>
  <c r="AN30" i="40"/>
  <c r="AN29" i="40"/>
  <c r="AN28" i="40"/>
  <c r="AN26" i="40"/>
  <c r="AN3" i="47"/>
  <c r="AN18" i="50"/>
  <c r="AN15" i="50"/>
  <c r="AN9" i="47"/>
  <c r="AN14" i="47"/>
  <c r="AN11" i="50"/>
  <c r="AN9" i="42"/>
  <c r="AN12" i="47"/>
  <c r="AN13" i="47"/>
  <c r="AN9" i="52"/>
  <c r="AN3" i="49"/>
  <c r="AN6" i="44"/>
  <c r="AN5" i="52"/>
  <c r="AN10" i="47"/>
  <c r="AN4" i="51"/>
  <c r="AN12" i="50"/>
  <c r="AN9" i="50"/>
  <c r="AN3" i="59"/>
  <c r="AN6" i="59"/>
  <c r="AN3" i="58"/>
  <c r="AN6" i="58"/>
  <c r="AN4" i="59"/>
  <c r="AF2" i="59"/>
  <c r="AE3" i="59"/>
  <c r="A3" i="59"/>
  <c r="A28" i="11" s="1"/>
  <c r="AA28" i="11" s="1"/>
  <c r="AJ28" i="11" s="1"/>
  <c r="AN8" i="59"/>
  <c r="AF2" i="58"/>
  <c r="AE3" i="58"/>
  <c r="A3" i="58"/>
  <c r="A13" i="11" s="1"/>
  <c r="AA13" i="11" s="1"/>
  <c r="AJ13" i="11" s="1"/>
  <c r="AN4" i="58"/>
  <c r="AN8" i="58"/>
  <c r="AN7" i="58"/>
  <c r="AN6" i="57"/>
  <c r="AN4" i="57"/>
  <c r="AN9" i="57"/>
  <c r="AN4" i="56"/>
  <c r="AN7" i="56"/>
  <c r="AN9" i="56"/>
  <c r="AN6" i="56"/>
  <c r="AN16" i="56"/>
  <c r="AN14" i="56"/>
  <c r="AN5" i="55"/>
  <c r="AN17" i="55"/>
  <c r="AN15" i="55"/>
  <c r="AN13" i="55"/>
  <c r="AN11" i="55"/>
  <c r="AN3" i="55"/>
  <c r="AN3" i="54"/>
  <c r="AN12" i="54"/>
  <c r="AN9" i="54"/>
  <c r="AN17" i="54"/>
  <c r="AN16" i="54"/>
  <c r="AN5" i="53"/>
  <c r="AN3" i="53"/>
  <c r="AN7" i="53"/>
  <c r="AN14" i="53"/>
  <c r="AN14" i="52"/>
  <c r="AN10" i="52"/>
  <c r="AN19" i="57"/>
  <c r="AN18" i="57"/>
  <c r="AN13" i="57"/>
  <c r="AN8" i="57"/>
  <c r="AN7" i="57"/>
  <c r="AN11" i="57"/>
  <c r="AN16" i="57"/>
  <c r="AN14" i="57"/>
  <c r="AN5" i="57"/>
  <c r="AN3" i="57"/>
  <c r="AF2" i="57"/>
  <c r="AE3" i="57"/>
  <c r="A3" i="57"/>
  <c r="A27" i="11" s="1"/>
  <c r="AA27" i="11" s="1"/>
  <c r="AJ27" i="11" s="1"/>
  <c r="AN17" i="57"/>
  <c r="AN12" i="56"/>
  <c r="AN15" i="56"/>
  <c r="AN8" i="56"/>
  <c r="AN11" i="56"/>
  <c r="AN5" i="56"/>
  <c r="AN19" i="56"/>
  <c r="AN18" i="56"/>
  <c r="AN3" i="56"/>
  <c r="AN17" i="56"/>
  <c r="AF2" i="56"/>
  <c r="AE3" i="56"/>
  <c r="A3" i="56"/>
  <c r="A12" i="11" s="1"/>
  <c r="AA12" i="11" s="1"/>
  <c r="AJ12" i="11" s="1"/>
  <c r="AN19" i="55"/>
  <c r="AN18" i="55"/>
  <c r="AF2" i="55"/>
  <c r="AE3" i="55"/>
  <c r="A3" i="55"/>
  <c r="A5" i="11" s="1"/>
  <c r="AA5" i="11" s="1"/>
  <c r="AJ5" i="11" s="1"/>
  <c r="AN16" i="55"/>
  <c r="AN6" i="55"/>
  <c r="AN10" i="55"/>
  <c r="AN14" i="55"/>
  <c r="AN12" i="55"/>
  <c r="AN4" i="55"/>
  <c r="AN7" i="55"/>
  <c r="AN9" i="55"/>
  <c r="AN8" i="54"/>
  <c r="AN19" i="54"/>
  <c r="AN18" i="54"/>
  <c r="AN4" i="54"/>
  <c r="AF2" i="54"/>
  <c r="AE3" i="54"/>
  <c r="A3" i="54"/>
  <c r="A11" i="11" s="1"/>
  <c r="AA11" i="11" s="1"/>
  <c r="AN15" i="54"/>
  <c r="AN6" i="54"/>
  <c r="AN13" i="54"/>
  <c r="AN10" i="54"/>
  <c r="AN8" i="53"/>
  <c r="AN11" i="53"/>
  <c r="AN17" i="53"/>
  <c r="AN15" i="53"/>
  <c r="AN9" i="53"/>
  <c r="AF2" i="53"/>
  <c r="AE3" i="53"/>
  <c r="A3" i="53"/>
  <c r="A26" i="11" s="1"/>
  <c r="AA26" i="11" s="1"/>
  <c r="AJ26" i="11" s="1"/>
  <c r="AN19" i="53"/>
  <c r="AN18" i="53"/>
  <c r="AN6" i="53"/>
  <c r="AN4" i="53"/>
  <c r="AN16" i="53"/>
  <c r="AN12" i="53"/>
  <c r="AN3" i="51"/>
  <c r="AN7" i="51"/>
  <c r="AN8" i="51"/>
  <c r="AN13" i="51"/>
  <c r="AN8" i="52"/>
  <c r="AN11" i="52"/>
  <c r="AN19" i="52"/>
  <c r="AN18" i="52"/>
  <c r="AF2" i="52"/>
  <c r="AE3" i="52"/>
  <c r="A3" i="52"/>
  <c r="A32" i="11" s="1"/>
  <c r="AA32" i="11" s="1"/>
  <c r="AJ32" i="11" s="1"/>
  <c r="AN6" i="52"/>
  <c r="AN3" i="52"/>
  <c r="AN13" i="52"/>
  <c r="AN19" i="51"/>
  <c r="AN18" i="51"/>
  <c r="AN6" i="51"/>
  <c r="AN10" i="51"/>
  <c r="AN16" i="51"/>
  <c r="AN11" i="51"/>
  <c r="AN14" i="51"/>
  <c r="AN12" i="51"/>
  <c r="AN5" i="51"/>
  <c r="AN17" i="51"/>
  <c r="AN15" i="51"/>
  <c r="AF2" i="51"/>
  <c r="AE3" i="51"/>
  <c r="A3" i="51"/>
  <c r="A31" i="11" s="1"/>
  <c r="AA31" i="11" s="1"/>
  <c r="AJ31" i="11" s="1"/>
  <c r="AN10" i="48"/>
  <c r="AN5" i="40"/>
  <c r="AN5" i="42"/>
  <c r="AN4" i="48"/>
  <c r="AN5" i="43"/>
  <c r="AN3" i="45"/>
  <c r="AN4" i="47"/>
  <c r="AN4" i="46"/>
  <c r="AN5" i="48"/>
  <c r="AN9" i="40"/>
  <c r="AN7" i="42"/>
  <c r="AN5" i="45"/>
  <c r="AN12" i="40"/>
  <c r="AN5" i="46"/>
  <c r="AN4" i="50"/>
  <c r="AN6" i="50"/>
  <c r="AN5" i="50"/>
  <c r="AF2" i="50"/>
  <c r="AE3" i="50"/>
  <c r="A3" i="50"/>
  <c r="A25" i="11" s="1"/>
  <c r="AA25" i="11" s="1"/>
  <c r="AN3" i="50"/>
  <c r="AN4" i="49"/>
  <c r="AN6" i="49"/>
  <c r="AN5" i="49"/>
  <c r="AF2" i="49"/>
  <c r="AE3" i="49"/>
  <c r="A3" i="49"/>
  <c r="A10" i="11" s="1"/>
  <c r="AA10" i="11" s="1"/>
  <c r="AJ10" i="11" s="1"/>
  <c r="AN6" i="48"/>
  <c r="AN8" i="48"/>
  <c r="AN7" i="48"/>
  <c r="AN3" i="48"/>
  <c r="AF2" i="48"/>
  <c r="AE3" i="48"/>
  <c r="A3" i="48"/>
  <c r="A24" i="11" s="1"/>
  <c r="AA24" i="11" s="1"/>
  <c r="AJ24" i="11" s="1"/>
  <c r="AN6" i="47"/>
  <c r="AN5" i="47"/>
  <c r="AF2" i="47"/>
  <c r="AE3" i="47"/>
  <c r="A3" i="47"/>
  <c r="A4" i="11" s="1"/>
  <c r="AA4" i="11" s="1"/>
  <c r="AJ4" i="11" s="1"/>
  <c r="AN8" i="47"/>
  <c r="AN6" i="46"/>
  <c r="AN13" i="46"/>
  <c r="AN7" i="45"/>
  <c r="AN10" i="45"/>
  <c r="AN18" i="45"/>
  <c r="AN10" i="44"/>
  <c r="AN3" i="44"/>
  <c r="AN16" i="44"/>
  <c r="AN14" i="44"/>
  <c r="AN12" i="44"/>
  <c r="AN7" i="43"/>
  <c r="AN4" i="43"/>
  <c r="AN22" i="43"/>
  <c r="AN10" i="43"/>
  <c r="AN12" i="43"/>
  <c r="AN17" i="43"/>
  <c r="AN15" i="42"/>
  <c r="AN14" i="42"/>
  <c r="AN11" i="42"/>
  <c r="AN18" i="42"/>
  <c r="AN20" i="42"/>
  <c r="AN12" i="42"/>
  <c r="AN10" i="41"/>
  <c r="AN3" i="41"/>
  <c r="AN11" i="41"/>
  <c r="AN19" i="41"/>
  <c r="AN12" i="41"/>
  <c r="AN15" i="40"/>
  <c r="AN3" i="40"/>
  <c r="AN10" i="46"/>
  <c r="AN8" i="46"/>
  <c r="AN12" i="46"/>
  <c r="AN3" i="46"/>
  <c r="AN20" i="46"/>
  <c r="AN7" i="46"/>
  <c r="AN11" i="46"/>
  <c r="AF2" i="46"/>
  <c r="AE3" i="46"/>
  <c r="A3" i="46"/>
  <c r="A9" i="11" s="1"/>
  <c r="AA9" i="11" s="1"/>
  <c r="AJ9" i="11" s="1"/>
  <c r="AN15" i="46"/>
  <c r="AN21" i="46"/>
  <c r="AN22" i="46"/>
  <c r="AN12" i="45"/>
  <c r="AN4" i="45"/>
  <c r="AN19" i="45"/>
  <c r="AN6" i="45"/>
  <c r="AN9" i="45"/>
  <c r="AN8" i="45"/>
  <c r="AN11" i="45"/>
  <c r="AN21" i="45"/>
  <c r="AN22" i="45"/>
  <c r="AN15" i="45"/>
  <c r="AN13" i="45"/>
  <c r="AF2" i="45"/>
  <c r="AE3" i="45"/>
  <c r="A3" i="45"/>
  <c r="A8" i="11" s="1"/>
  <c r="AA8" i="11" s="1"/>
  <c r="AJ8" i="11" s="1"/>
  <c r="AN5" i="44"/>
  <c r="AN13" i="44"/>
  <c r="AF2" i="44"/>
  <c r="AE3" i="44"/>
  <c r="A3" i="44"/>
  <c r="A7" i="11" s="1"/>
  <c r="AA7" i="11" s="1"/>
  <c r="AJ7" i="11" s="1"/>
  <c r="AN21" i="44"/>
  <c r="AN22" i="44"/>
  <c r="AN8" i="44"/>
  <c r="AN11" i="44"/>
  <c r="AN18" i="44"/>
  <c r="AN19" i="44"/>
  <c r="AN4" i="44"/>
  <c r="AN20" i="44"/>
  <c r="AN7" i="44"/>
  <c r="AN8" i="43"/>
  <c r="AN11" i="43"/>
  <c r="AN19" i="43"/>
  <c r="AN6" i="43"/>
  <c r="AF2" i="43"/>
  <c r="AE3" i="43"/>
  <c r="A3" i="43"/>
  <c r="A29" i="11" s="1"/>
  <c r="AA29" i="11" s="1"/>
  <c r="AJ29" i="11" s="1"/>
  <c r="AN15" i="43"/>
  <c r="AN3" i="43"/>
  <c r="AN13" i="43"/>
  <c r="AN10" i="42"/>
  <c r="AN4" i="42"/>
  <c r="AN13" i="42"/>
  <c r="AN19" i="42"/>
  <c r="AN17" i="42"/>
  <c r="AN6" i="42"/>
  <c r="AN8" i="42"/>
  <c r="AF2" i="42"/>
  <c r="AE3" i="42"/>
  <c r="A3" i="42"/>
  <c r="A6" i="11" s="1"/>
  <c r="AA6" i="11" s="1"/>
  <c r="AJ6" i="11" s="1"/>
  <c r="AN21" i="42"/>
  <c r="AN22" i="42"/>
  <c r="AN13" i="41"/>
  <c r="AN6" i="41"/>
  <c r="AF2" i="41"/>
  <c r="AE3" i="41"/>
  <c r="A3" i="41"/>
  <c r="A30" i="11" s="1"/>
  <c r="AA30" i="11" s="1"/>
  <c r="AJ30" i="11" s="1"/>
  <c r="AN21" i="41"/>
  <c r="AN22" i="41"/>
  <c r="AN8" i="41"/>
  <c r="AN17" i="41"/>
  <c r="AN4" i="41"/>
  <c r="AN15" i="41"/>
  <c r="AN20" i="41"/>
  <c r="AN6" i="40"/>
  <c r="AF2" i="40"/>
  <c r="AE3" i="40"/>
  <c r="A3" i="40"/>
  <c r="A3" i="11" s="1"/>
  <c r="AA3" i="11" s="1"/>
  <c r="AJ3" i="11" s="1"/>
  <c r="AN21" i="40"/>
  <c r="AN10" i="40"/>
  <c r="AN8" i="40"/>
  <c r="AN17" i="40"/>
  <c r="AN4" i="40"/>
  <c r="AN7" i="40"/>
  <c r="AN11" i="40"/>
  <c r="AN19" i="40"/>
  <c r="AN13" i="40"/>
  <c r="AN22" i="40"/>
  <c r="AH15" i="11" l="1"/>
  <c r="AO15" i="11" s="1"/>
  <c r="AL15" i="11"/>
  <c r="AK15" i="11" s="1"/>
  <c r="AM15" i="11" s="1"/>
  <c r="AI15" i="11" s="1"/>
  <c r="AH37" i="11"/>
  <c r="AO37" i="11" s="1"/>
  <c r="AL37" i="11"/>
  <c r="AK37" i="11" s="1"/>
  <c r="AM37" i="11" s="1"/>
  <c r="AL17" i="11"/>
  <c r="AK17" i="11" s="1"/>
  <c r="AM17" i="11" s="1"/>
  <c r="AI17" i="11" s="1"/>
  <c r="AH17" i="11"/>
  <c r="AO17" i="11" s="1"/>
  <c r="AH34" i="11"/>
  <c r="AO34" i="11" s="1"/>
  <c r="AL34" i="11"/>
  <c r="AK34" i="11" s="1"/>
  <c r="AM34" i="11" s="1"/>
  <c r="AI34" i="11" s="1"/>
  <c r="AH14" i="11"/>
  <c r="AO14" i="11" s="1"/>
  <c r="AL14" i="11"/>
  <c r="AK14" i="11" s="1"/>
  <c r="AM14" i="11" s="1"/>
  <c r="AI14" i="11" s="1"/>
  <c r="AH16" i="11"/>
  <c r="AO16" i="11" s="1"/>
  <c r="AL16" i="11"/>
  <c r="AK16" i="11" s="1"/>
  <c r="AM16" i="11" s="1"/>
  <c r="AI16" i="11" s="1"/>
  <c r="AH18" i="11"/>
  <c r="AO18" i="11" s="1"/>
  <c r="AL18" i="11"/>
  <c r="AK18" i="11" s="1"/>
  <c r="AM18" i="11" s="1"/>
  <c r="AI18" i="11" s="1"/>
  <c r="AH35" i="11"/>
  <c r="AO35" i="11" s="1"/>
  <c r="AL35" i="11"/>
  <c r="AK35" i="11" s="1"/>
  <c r="AM35" i="11" s="1"/>
  <c r="AI35" i="11" s="1"/>
  <c r="AL22" i="11"/>
  <c r="AK22" i="11" s="1"/>
  <c r="AM22" i="11" s="1"/>
  <c r="AI22" i="11" s="1"/>
  <c r="AH22" i="11"/>
  <c r="AO22" i="11" s="1"/>
  <c r="AH33" i="11"/>
  <c r="AO33" i="11" s="1"/>
  <c r="AL33" i="11"/>
  <c r="AK33" i="11" s="1"/>
  <c r="AM33" i="11" s="1"/>
  <c r="AI33" i="11" s="1"/>
  <c r="AH19" i="11"/>
  <c r="AO19" i="11" s="1"/>
  <c r="AL19" i="11"/>
  <c r="AK19" i="11" s="1"/>
  <c r="AM19" i="11" s="1"/>
  <c r="AI19" i="11" s="1"/>
  <c r="AH36" i="11"/>
  <c r="AO36" i="11" s="1"/>
  <c r="AL36" i="11"/>
  <c r="AK36" i="11" s="1"/>
  <c r="AM36" i="11" s="1"/>
  <c r="AI36" i="11" s="1"/>
  <c r="AL38" i="11"/>
  <c r="AK38" i="11" s="1"/>
  <c r="AM38" i="11" s="1"/>
  <c r="AI38" i="11" s="1"/>
  <c r="AH38" i="11"/>
  <c r="AO38" i="11" s="1"/>
  <c r="AH21" i="11"/>
  <c r="AO21" i="11" s="1"/>
  <c r="AL21" i="11"/>
  <c r="AK21" i="11" s="1"/>
  <c r="AM21" i="11" s="1"/>
  <c r="AI21" i="11" s="1"/>
  <c r="G7" i="76"/>
  <c r="S3" i="76"/>
  <c r="S38" i="11" s="1"/>
  <c r="J3" i="76"/>
  <c r="J38" i="11" s="1"/>
  <c r="D7" i="76"/>
  <c r="W3" i="76"/>
  <c r="W38" i="11" s="1"/>
  <c r="H7" i="76"/>
  <c r="F7" i="76"/>
  <c r="P3" i="76"/>
  <c r="P38" i="11" s="1"/>
  <c r="E18" i="76"/>
  <c r="D18" i="76"/>
  <c r="C18" i="76"/>
  <c r="H18" i="76"/>
  <c r="B17" i="76"/>
  <c r="I18" i="76"/>
  <c r="G18" i="76"/>
  <c r="F18" i="76"/>
  <c r="M3" i="76"/>
  <c r="M38" i="11" s="1"/>
  <c r="E7" i="76"/>
  <c r="G3" i="76"/>
  <c r="G38" i="11" s="1"/>
  <c r="C7" i="76"/>
  <c r="G7" i="75"/>
  <c r="S3" i="75"/>
  <c r="S22" i="11" s="1"/>
  <c r="J3" i="75"/>
  <c r="J22" i="11" s="1"/>
  <c r="D7" i="75"/>
  <c r="W3" i="75"/>
  <c r="W22" i="11" s="1"/>
  <c r="H7" i="75"/>
  <c r="E18" i="75"/>
  <c r="D18" i="75"/>
  <c r="C18" i="75"/>
  <c r="I18" i="75"/>
  <c r="H18" i="75"/>
  <c r="B17" i="75"/>
  <c r="F18" i="75"/>
  <c r="G18" i="75"/>
  <c r="F7" i="75"/>
  <c r="P3" i="75"/>
  <c r="P22" i="11" s="1"/>
  <c r="M3" i="75"/>
  <c r="M22" i="11" s="1"/>
  <c r="E7" i="75"/>
  <c r="G3" i="75"/>
  <c r="G22" i="11" s="1"/>
  <c r="C7" i="75"/>
  <c r="J3" i="74"/>
  <c r="J37" i="11" s="1"/>
  <c r="D7" i="74"/>
  <c r="W3" i="74"/>
  <c r="W37" i="11" s="1"/>
  <c r="H7" i="74"/>
  <c r="F7" i="74"/>
  <c r="P3" i="74"/>
  <c r="P37" i="11" s="1"/>
  <c r="E18" i="74"/>
  <c r="D18" i="74"/>
  <c r="C18" i="74"/>
  <c r="F18" i="74"/>
  <c r="I18" i="74"/>
  <c r="H18" i="74"/>
  <c r="B17" i="74"/>
  <c r="G18" i="74"/>
  <c r="G3" i="74"/>
  <c r="G37" i="11" s="1"/>
  <c r="C7" i="74"/>
  <c r="M3" i="74"/>
  <c r="M37" i="11" s="1"/>
  <c r="E7" i="74"/>
  <c r="G7" i="74"/>
  <c r="S3" i="74"/>
  <c r="S37" i="11" s="1"/>
  <c r="J3" i="73"/>
  <c r="J21" i="11" s="1"/>
  <c r="D7" i="73"/>
  <c r="W3" i="73"/>
  <c r="W21" i="11" s="1"/>
  <c r="H7" i="73"/>
  <c r="F7" i="73"/>
  <c r="P3" i="73"/>
  <c r="P21" i="11" s="1"/>
  <c r="E18" i="73"/>
  <c r="D18" i="73"/>
  <c r="C18" i="73"/>
  <c r="F18" i="73"/>
  <c r="I18" i="73"/>
  <c r="H18" i="73"/>
  <c r="B17" i="73"/>
  <c r="G18" i="73"/>
  <c r="G3" i="73"/>
  <c r="G21" i="11" s="1"/>
  <c r="C7" i="73"/>
  <c r="M3" i="73"/>
  <c r="M21" i="11" s="1"/>
  <c r="E7" i="73"/>
  <c r="G7" i="73"/>
  <c r="S3" i="73"/>
  <c r="S21" i="11" s="1"/>
  <c r="F7" i="72"/>
  <c r="P3" i="72"/>
  <c r="P36" i="11" s="1"/>
  <c r="J3" i="72"/>
  <c r="J36" i="11" s="1"/>
  <c r="D7" i="72"/>
  <c r="W3" i="72"/>
  <c r="W36" i="11" s="1"/>
  <c r="H7" i="72"/>
  <c r="E18" i="72"/>
  <c r="D18" i="72"/>
  <c r="C18" i="72"/>
  <c r="I18" i="72"/>
  <c r="F18" i="72"/>
  <c r="H18" i="72"/>
  <c r="B17" i="72"/>
  <c r="G18" i="72"/>
  <c r="G3" i="72"/>
  <c r="G36" i="11" s="1"/>
  <c r="C7" i="72"/>
  <c r="M3" i="72"/>
  <c r="M36" i="11" s="1"/>
  <c r="E7" i="72"/>
  <c r="G7" i="72"/>
  <c r="S3" i="72"/>
  <c r="S36" i="11" s="1"/>
  <c r="G7" i="71"/>
  <c r="S3" i="71"/>
  <c r="S35" i="11" s="1"/>
  <c r="J3" i="71"/>
  <c r="J35" i="11" s="1"/>
  <c r="D7" i="71"/>
  <c r="W3" i="71"/>
  <c r="W35" i="11" s="1"/>
  <c r="H7" i="71"/>
  <c r="F7" i="71"/>
  <c r="P3" i="71"/>
  <c r="P35" i="11" s="1"/>
  <c r="E18" i="71"/>
  <c r="D18" i="71"/>
  <c r="C18" i="71"/>
  <c r="G18" i="71"/>
  <c r="I18" i="71"/>
  <c r="H18" i="71"/>
  <c r="B17" i="71"/>
  <c r="F18" i="71"/>
  <c r="M3" i="71"/>
  <c r="M35" i="11" s="1"/>
  <c r="E7" i="71"/>
  <c r="C7" i="71"/>
  <c r="G3" i="71"/>
  <c r="G35" i="11" s="1"/>
  <c r="J3" i="70"/>
  <c r="J34" i="11" s="1"/>
  <c r="D7" i="70"/>
  <c r="W3" i="70"/>
  <c r="W34" i="11" s="1"/>
  <c r="H7" i="70"/>
  <c r="G7" i="70"/>
  <c r="S3" i="70"/>
  <c r="S34" i="11" s="1"/>
  <c r="P3" i="70"/>
  <c r="P34" i="11" s="1"/>
  <c r="F7" i="70"/>
  <c r="E18" i="70"/>
  <c r="D18" i="70"/>
  <c r="C18" i="70"/>
  <c r="H18" i="70"/>
  <c r="B17" i="70"/>
  <c r="I18" i="70"/>
  <c r="G18" i="70"/>
  <c r="F18" i="70"/>
  <c r="M3" i="70"/>
  <c r="M34" i="11" s="1"/>
  <c r="E7" i="70"/>
  <c r="G3" i="70"/>
  <c r="G34" i="11" s="1"/>
  <c r="C7" i="70"/>
  <c r="F7" i="69"/>
  <c r="P3" i="69"/>
  <c r="P20" i="11" s="1"/>
  <c r="J3" i="69"/>
  <c r="J20" i="11" s="1"/>
  <c r="D7" i="69"/>
  <c r="W3" i="69"/>
  <c r="W20" i="11" s="1"/>
  <c r="H7" i="69"/>
  <c r="E18" i="69"/>
  <c r="D18" i="69"/>
  <c r="C18" i="69"/>
  <c r="I18" i="69"/>
  <c r="H18" i="69"/>
  <c r="B17" i="69"/>
  <c r="G18" i="69"/>
  <c r="F18" i="69"/>
  <c r="G3" i="69"/>
  <c r="G20" i="11" s="1"/>
  <c r="C7" i="69"/>
  <c r="M3" i="69"/>
  <c r="M20" i="11" s="1"/>
  <c r="E7" i="69"/>
  <c r="G7" i="69"/>
  <c r="S3" i="69"/>
  <c r="S20" i="11" s="1"/>
  <c r="J3" i="68"/>
  <c r="J19" i="11" s="1"/>
  <c r="D7" i="68"/>
  <c r="W3" i="68"/>
  <c r="W19" i="11" s="1"/>
  <c r="H7" i="68"/>
  <c r="F7" i="68"/>
  <c r="P3" i="68"/>
  <c r="P19" i="11" s="1"/>
  <c r="E18" i="68"/>
  <c r="D18" i="68"/>
  <c r="C18" i="68"/>
  <c r="I18" i="68"/>
  <c r="H18" i="68"/>
  <c r="B17" i="68"/>
  <c r="F18" i="68"/>
  <c r="G18" i="68"/>
  <c r="G3" i="68"/>
  <c r="G19" i="11" s="1"/>
  <c r="C7" i="68"/>
  <c r="M3" i="68"/>
  <c r="M19" i="11" s="1"/>
  <c r="E7" i="68"/>
  <c r="G7" i="68"/>
  <c r="S3" i="68"/>
  <c r="S19" i="11" s="1"/>
  <c r="J3" i="67"/>
  <c r="J18" i="11" s="1"/>
  <c r="D7" i="67"/>
  <c r="W3" i="67"/>
  <c r="W18" i="11" s="1"/>
  <c r="H7" i="67"/>
  <c r="G7" i="67"/>
  <c r="S3" i="67"/>
  <c r="S18" i="11" s="1"/>
  <c r="F7" i="67"/>
  <c r="P3" i="67"/>
  <c r="P18" i="11" s="1"/>
  <c r="E18" i="67"/>
  <c r="D18" i="67"/>
  <c r="C18" i="67"/>
  <c r="F18" i="67"/>
  <c r="I18" i="67"/>
  <c r="H18" i="67"/>
  <c r="B17" i="67"/>
  <c r="G18" i="67"/>
  <c r="M3" i="67"/>
  <c r="M18" i="11" s="1"/>
  <c r="E7" i="67"/>
  <c r="C7" i="67"/>
  <c r="G3" i="67"/>
  <c r="G18" i="11" s="1"/>
  <c r="G7" i="66"/>
  <c r="S3" i="66"/>
  <c r="S17" i="11" s="1"/>
  <c r="J3" i="66"/>
  <c r="J17" i="11" s="1"/>
  <c r="D7" i="66"/>
  <c r="W3" i="66"/>
  <c r="W17" i="11" s="1"/>
  <c r="H7" i="66"/>
  <c r="F7" i="66"/>
  <c r="P3" i="66"/>
  <c r="P17" i="11" s="1"/>
  <c r="E18" i="66"/>
  <c r="D18" i="66"/>
  <c r="C18" i="66"/>
  <c r="I18" i="66"/>
  <c r="H18" i="66"/>
  <c r="B17" i="66"/>
  <c r="G18" i="66"/>
  <c r="F18" i="66"/>
  <c r="M3" i="66"/>
  <c r="M17" i="11" s="1"/>
  <c r="E7" i="66"/>
  <c r="G3" i="66"/>
  <c r="G17" i="11" s="1"/>
  <c r="C7" i="66"/>
  <c r="G7" i="65"/>
  <c r="S3" i="65"/>
  <c r="S15" i="11" s="1"/>
  <c r="J3" i="65"/>
  <c r="J15" i="11" s="1"/>
  <c r="D7" i="65"/>
  <c r="W3" i="65"/>
  <c r="W15" i="11" s="1"/>
  <c r="H7" i="65"/>
  <c r="F7" i="65"/>
  <c r="P3" i="65"/>
  <c r="P15" i="11" s="1"/>
  <c r="E18" i="65"/>
  <c r="D18" i="65"/>
  <c r="C18" i="65"/>
  <c r="I18" i="65"/>
  <c r="H18" i="65"/>
  <c r="B17" i="65"/>
  <c r="G18" i="65"/>
  <c r="F18" i="65"/>
  <c r="M3" i="65"/>
  <c r="M15" i="11" s="1"/>
  <c r="E7" i="65"/>
  <c r="G3" i="65"/>
  <c r="G15" i="11" s="1"/>
  <c r="C7" i="65"/>
  <c r="M3" i="64"/>
  <c r="M33" i="11" s="1"/>
  <c r="E7" i="64"/>
  <c r="J3" i="64"/>
  <c r="J33" i="11" s="1"/>
  <c r="D7" i="64"/>
  <c r="G3" i="64"/>
  <c r="G33" i="11" s="1"/>
  <c r="C7" i="64"/>
  <c r="W3" i="64"/>
  <c r="W33" i="11" s="1"/>
  <c r="H7" i="64"/>
  <c r="F7" i="64"/>
  <c r="P3" i="64"/>
  <c r="P33" i="11" s="1"/>
  <c r="E18" i="64"/>
  <c r="D18" i="64"/>
  <c r="C18" i="64"/>
  <c r="F18" i="64"/>
  <c r="I18" i="64"/>
  <c r="H18" i="64"/>
  <c r="B17" i="64"/>
  <c r="G18" i="64"/>
  <c r="G7" i="64"/>
  <c r="S3" i="64"/>
  <c r="S33" i="11" s="1"/>
  <c r="G7" i="63"/>
  <c r="S3" i="63"/>
  <c r="S16" i="11" s="1"/>
  <c r="J3" i="63"/>
  <c r="J16" i="11" s="1"/>
  <c r="D7" i="63"/>
  <c r="W3" i="63"/>
  <c r="W16" i="11" s="1"/>
  <c r="H7" i="63"/>
  <c r="E18" i="63"/>
  <c r="D18" i="63"/>
  <c r="C18" i="63"/>
  <c r="F18" i="63"/>
  <c r="G18" i="63"/>
  <c r="I18" i="63"/>
  <c r="H18" i="63"/>
  <c r="B17" i="63"/>
  <c r="G3" i="63"/>
  <c r="G16" i="11" s="1"/>
  <c r="C7" i="63"/>
  <c r="M3" i="63"/>
  <c r="M16" i="11" s="1"/>
  <c r="E7" i="63"/>
  <c r="F7" i="63"/>
  <c r="P3" i="63"/>
  <c r="P16" i="11" s="1"/>
  <c r="F7" i="62"/>
  <c r="P3" i="62"/>
  <c r="P14" i="11" s="1"/>
  <c r="W3" i="62"/>
  <c r="W14" i="11" s="1"/>
  <c r="H7" i="62"/>
  <c r="G3" i="62"/>
  <c r="G14" i="11" s="1"/>
  <c r="C7" i="62"/>
  <c r="G7" i="62"/>
  <c r="S3" i="62"/>
  <c r="S14" i="11" s="1"/>
  <c r="M3" i="62"/>
  <c r="M14" i="11" s="1"/>
  <c r="E7" i="62"/>
  <c r="J3" i="62"/>
  <c r="J14" i="11" s="1"/>
  <c r="D7" i="62"/>
  <c r="E18" i="62"/>
  <c r="D18" i="62"/>
  <c r="C18" i="62"/>
  <c r="I18" i="62"/>
  <c r="H18" i="62"/>
  <c r="B17" i="62"/>
  <c r="G18" i="62"/>
  <c r="F18" i="62"/>
  <c r="L3" i="59"/>
  <c r="L28" i="11" s="1"/>
  <c r="K3" i="59"/>
  <c r="K28" i="11" s="1"/>
  <c r="B18" i="59"/>
  <c r="A4" i="59"/>
  <c r="V3" i="59"/>
  <c r="V28" i="11" s="1"/>
  <c r="U3" i="59"/>
  <c r="U28" i="11" s="1"/>
  <c r="I3" i="59"/>
  <c r="I28" i="11" s="1"/>
  <c r="T3" i="59"/>
  <c r="T28" i="11" s="1"/>
  <c r="H3" i="59"/>
  <c r="H28" i="11" s="1"/>
  <c r="R3" i="59"/>
  <c r="R28" i="11" s="1"/>
  <c r="F3" i="59"/>
  <c r="F28" i="11" s="1"/>
  <c r="Q3" i="59"/>
  <c r="Q28" i="11" s="1"/>
  <c r="E3" i="59"/>
  <c r="E28" i="11" s="1"/>
  <c r="AF28" i="11" s="1"/>
  <c r="O3" i="59"/>
  <c r="O28" i="11" s="1"/>
  <c r="N3" i="59"/>
  <c r="N28" i="11" s="1"/>
  <c r="L3" i="58"/>
  <c r="L13" i="11" s="1"/>
  <c r="K3" i="58"/>
  <c r="K13" i="11" s="1"/>
  <c r="B18" i="58"/>
  <c r="A4" i="58"/>
  <c r="V3" i="58"/>
  <c r="V13" i="11" s="1"/>
  <c r="U3" i="58"/>
  <c r="U13" i="11" s="1"/>
  <c r="I3" i="58"/>
  <c r="I13" i="11" s="1"/>
  <c r="T3" i="58"/>
  <c r="T13" i="11" s="1"/>
  <c r="H3" i="58"/>
  <c r="H13" i="11" s="1"/>
  <c r="N3" i="58"/>
  <c r="N13" i="11" s="1"/>
  <c r="R3" i="58"/>
  <c r="R13" i="11" s="1"/>
  <c r="F3" i="58"/>
  <c r="F13" i="11" s="1"/>
  <c r="Q3" i="58"/>
  <c r="Q13" i="11" s="1"/>
  <c r="E3" i="58"/>
  <c r="E13" i="11" s="1"/>
  <c r="AF13" i="11" s="1"/>
  <c r="O3" i="58"/>
  <c r="O13" i="11" s="1"/>
  <c r="L3" i="57"/>
  <c r="L27" i="11" s="1"/>
  <c r="K3" i="57"/>
  <c r="K27" i="11" s="1"/>
  <c r="B18" i="57"/>
  <c r="A4" i="57"/>
  <c r="V3" i="57"/>
  <c r="V27" i="11" s="1"/>
  <c r="U3" i="57"/>
  <c r="U27" i="11" s="1"/>
  <c r="I3" i="57"/>
  <c r="I27" i="11" s="1"/>
  <c r="N3" i="57"/>
  <c r="N27" i="11" s="1"/>
  <c r="T3" i="57"/>
  <c r="T27" i="11" s="1"/>
  <c r="H3" i="57"/>
  <c r="H27" i="11" s="1"/>
  <c r="R3" i="57"/>
  <c r="R27" i="11" s="1"/>
  <c r="F3" i="57"/>
  <c r="F27" i="11" s="1"/>
  <c r="Q3" i="57"/>
  <c r="Q27" i="11" s="1"/>
  <c r="E3" i="57"/>
  <c r="E27" i="11" s="1"/>
  <c r="AF27" i="11" s="1"/>
  <c r="O3" i="57"/>
  <c r="O27" i="11" s="1"/>
  <c r="L3" i="56"/>
  <c r="L12" i="11" s="1"/>
  <c r="K3" i="56"/>
  <c r="K12" i="11" s="1"/>
  <c r="B18" i="56"/>
  <c r="A4" i="56"/>
  <c r="V3" i="56"/>
  <c r="V12" i="11" s="1"/>
  <c r="U3" i="56"/>
  <c r="U12" i="11" s="1"/>
  <c r="I3" i="56"/>
  <c r="I12" i="11" s="1"/>
  <c r="T3" i="56"/>
  <c r="T12" i="11" s="1"/>
  <c r="H3" i="56"/>
  <c r="H12" i="11" s="1"/>
  <c r="R3" i="56"/>
  <c r="R12" i="11" s="1"/>
  <c r="F3" i="56"/>
  <c r="F12" i="11" s="1"/>
  <c r="Q3" i="56"/>
  <c r="Q12" i="11" s="1"/>
  <c r="E3" i="56"/>
  <c r="E12" i="11" s="1"/>
  <c r="AF12" i="11" s="1"/>
  <c r="N3" i="56"/>
  <c r="N12" i="11" s="1"/>
  <c r="O3" i="56"/>
  <c r="O12" i="11" s="1"/>
  <c r="L3" i="55"/>
  <c r="L5" i="11" s="1"/>
  <c r="K3" i="55"/>
  <c r="K5" i="11" s="1"/>
  <c r="B18" i="55"/>
  <c r="A4" i="55"/>
  <c r="V3" i="55"/>
  <c r="V5" i="11" s="1"/>
  <c r="U3" i="55"/>
  <c r="U5" i="11" s="1"/>
  <c r="I3" i="55"/>
  <c r="I5" i="11" s="1"/>
  <c r="T3" i="55"/>
  <c r="T5" i="11" s="1"/>
  <c r="H3" i="55"/>
  <c r="H5" i="11" s="1"/>
  <c r="R3" i="55"/>
  <c r="R5" i="11" s="1"/>
  <c r="F3" i="55"/>
  <c r="F5" i="11" s="1"/>
  <c r="Q3" i="55"/>
  <c r="Q5" i="11" s="1"/>
  <c r="E3" i="55"/>
  <c r="E5" i="11" s="1"/>
  <c r="AF5" i="11" s="1"/>
  <c r="N3" i="55"/>
  <c r="N5" i="11" s="1"/>
  <c r="O3" i="55"/>
  <c r="O5" i="11" s="1"/>
  <c r="L3" i="54"/>
  <c r="L11" i="11" s="1"/>
  <c r="K3" i="54"/>
  <c r="K11" i="11" s="1"/>
  <c r="B18" i="54"/>
  <c r="A4" i="54"/>
  <c r="V3" i="54"/>
  <c r="V11" i="11" s="1"/>
  <c r="N3" i="54"/>
  <c r="N11" i="11" s="1"/>
  <c r="U3" i="54"/>
  <c r="U11" i="11" s="1"/>
  <c r="I3" i="54"/>
  <c r="I11" i="11" s="1"/>
  <c r="T3" i="54"/>
  <c r="T11" i="11" s="1"/>
  <c r="H3" i="54"/>
  <c r="H11" i="11" s="1"/>
  <c r="R3" i="54"/>
  <c r="R11" i="11" s="1"/>
  <c r="F3" i="54"/>
  <c r="F11" i="11" s="1"/>
  <c r="Q3" i="54"/>
  <c r="Q11" i="11" s="1"/>
  <c r="E3" i="54"/>
  <c r="E11" i="11" s="1"/>
  <c r="AF11" i="11" s="1"/>
  <c r="O3" i="54"/>
  <c r="O11" i="11" s="1"/>
  <c r="L3" i="53"/>
  <c r="L26" i="11" s="1"/>
  <c r="K3" i="53"/>
  <c r="K26" i="11" s="1"/>
  <c r="B18" i="53"/>
  <c r="A4" i="53"/>
  <c r="V3" i="53"/>
  <c r="V26" i="11" s="1"/>
  <c r="U3" i="53"/>
  <c r="U26" i="11" s="1"/>
  <c r="I3" i="53"/>
  <c r="I26" i="11" s="1"/>
  <c r="N3" i="53"/>
  <c r="N26" i="11" s="1"/>
  <c r="T3" i="53"/>
  <c r="T26" i="11" s="1"/>
  <c r="H3" i="53"/>
  <c r="H26" i="11" s="1"/>
  <c r="R3" i="53"/>
  <c r="R26" i="11" s="1"/>
  <c r="F3" i="53"/>
  <c r="F26" i="11" s="1"/>
  <c r="Q3" i="53"/>
  <c r="Q26" i="11" s="1"/>
  <c r="E3" i="53"/>
  <c r="E26" i="11" s="1"/>
  <c r="AF26" i="11" s="1"/>
  <c r="O3" i="53"/>
  <c r="O26" i="11" s="1"/>
  <c r="L3" i="52"/>
  <c r="L32" i="11" s="1"/>
  <c r="K3" i="52"/>
  <c r="K32" i="11" s="1"/>
  <c r="B18" i="52"/>
  <c r="A4" i="52"/>
  <c r="V3" i="52"/>
  <c r="V32" i="11" s="1"/>
  <c r="U3" i="52"/>
  <c r="U32" i="11" s="1"/>
  <c r="I3" i="52"/>
  <c r="I32" i="11" s="1"/>
  <c r="T3" i="52"/>
  <c r="T32" i="11" s="1"/>
  <c r="H3" i="52"/>
  <c r="H32" i="11" s="1"/>
  <c r="R3" i="52"/>
  <c r="R32" i="11" s="1"/>
  <c r="F3" i="52"/>
  <c r="F32" i="11" s="1"/>
  <c r="N3" i="52"/>
  <c r="N32" i="11" s="1"/>
  <c r="Q3" i="52"/>
  <c r="Q32" i="11" s="1"/>
  <c r="E3" i="52"/>
  <c r="E32" i="11" s="1"/>
  <c r="AF32" i="11" s="1"/>
  <c r="O3" i="52"/>
  <c r="O32" i="11" s="1"/>
  <c r="L3" i="51"/>
  <c r="L31" i="11" s="1"/>
  <c r="K3" i="51"/>
  <c r="K31" i="11" s="1"/>
  <c r="B18" i="51"/>
  <c r="A4" i="51"/>
  <c r="V3" i="51"/>
  <c r="V31" i="11" s="1"/>
  <c r="U3" i="51"/>
  <c r="U31" i="11" s="1"/>
  <c r="I3" i="51"/>
  <c r="I31" i="11" s="1"/>
  <c r="T3" i="51"/>
  <c r="T31" i="11" s="1"/>
  <c r="H3" i="51"/>
  <c r="H31" i="11" s="1"/>
  <c r="R3" i="51"/>
  <c r="R31" i="11" s="1"/>
  <c r="F3" i="51"/>
  <c r="F31" i="11" s="1"/>
  <c r="Q3" i="51"/>
  <c r="Q31" i="11" s="1"/>
  <c r="E3" i="51"/>
  <c r="E31" i="11" s="1"/>
  <c r="AF31" i="11" s="1"/>
  <c r="O3" i="51"/>
  <c r="O31" i="11" s="1"/>
  <c r="N3" i="51"/>
  <c r="N31" i="11" s="1"/>
  <c r="L3" i="50"/>
  <c r="L25" i="11" s="1"/>
  <c r="K3" i="50"/>
  <c r="K25" i="11" s="1"/>
  <c r="B18" i="50"/>
  <c r="A4" i="50"/>
  <c r="V3" i="50"/>
  <c r="V25" i="11" s="1"/>
  <c r="U3" i="50"/>
  <c r="U25" i="11" s="1"/>
  <c r="I3" i="50"/>
  <c r="I25" i="11" s="1"/>
  <c r="T3" i="50"/>
  <c r="T25" i="11" s="1"/>
  <c r="H3" i="50"/>
  <c r="H25" i="11" s="1"/>
  <c r="R3" i="50"/>
  <c r="R25" i="11" s="1"/>
  <c r="F3" i="50"/>
  <c r="F25" i="11" s="1"/>
  <c r="Q3" i="50"/>
  <c r="Q25" i="11" s="1"/>
  <c r="E3" i="50"/>
  <c r="E25" i="11" s="1"/>
  <c r="AF25" i="11" s="1"/>
  <c r="N3" i="50"/>
  <c r="N25" i="11" s="1"/>
  <c r="O3" i="50"/>
  <c r="O25" i="11" s="1"/>
  <c r="L3" i="49"/>
  <c r="L10" i="11" s="1"/>
  <c r="K3" i="49"/>
  <c r="K10" i="11" s="1"/>
  <c r="B18" i="49"/>
  <c r="A4" i="49"/>
  <c r="V3" i="49"/>
  <c r="V10" i="11" s="1"/>
  <c r="U3" i="49"/>
  <c r="U10" i="11" s="1"/>
  <c r="I3" i="49"/>
  <c r="I10" i="11" s="1"/>
  <c r="T3" i="49"/>
  <c r="T10" i="11" s="1"/>
  <c r="H3" i="49"/>
  <c r="H10" i="11" s="1"/>
  <c r="N3" i="49"/>
  <c r="N10" i="11" s="1"/>
  <c r="R3" i="49"/>
  <c r="R10" i="11" s="1"/>
  <c r="F3" i="49"/>
  <c r="F10" i="11" s="1"/>
  <c r="Q3" i="49"/>
  <c r="Q10" i="11" s="1"/>
  <c r="E3" i="49"/>
  <c r="E10" i="11" s="1"/>
  <c r="AF10" i="11" s="1"/>
  <c r="O3" i="49"/>
  <c r="O10" i="11" s="1"/>
  <c r="L3" i="48"/>
  <c r="L24" i="11" s="1"/>
  <c r="K3" i="48"/>
  <c r="K24" i="11" s="1"/>
  <c r="B18" i="48"/>
  <c r="A4" i="48"/>
  <c r="V3" i="48"/>
  <c r="V24" i="11" s="1"/>
  <c r="U3" i="48"/>
  <c r="U24" i="11" s="1"/>
  <c r="I3" i="48"/>
  <c r="I24" i="11" s="1"/>
  <c r="T3" i="48"/>
  <c r="T24" i="11" s="1"/>
  <c r="H3" i="48"/>
  <c r="H24" i="11" s="1"/>
  <c r="N3" i="48"/>
  <c r="N24" i="11" s="1"/>
  <c r="R3" i="48"/>
  <c r="R24" i="11" s="1"/>
  <c r="F3" i="48"/>
  <c r="F24" i="11" s="1"/>
  <c r="Q3" i="48"/>
  <c r="Q24" i="11" s="1"/>
  <c r="E3" i="48"/>
  <c r="E24" i="11" s="1"/>
  <c r="AF24" i="11" s="1"/>
  <c r="O3" i="48"/>
  <c r="O24" i="11" s="1"/>
  <c r="L3" i="47"/>
  <c r="L4" i="11" s="1"/>
  <c r="K3" i="47"/>
  <c r="K4" i="11" s="1"/>
  <c r="B18" i="47"/>
  <c r="A4" i="47"/>
  <c r="V3" i="47"/>
  <c r="V4" i="11" s="1"/>
  <c r="R3" i="47"/>
  <c r="R4" i="11" s="1"/>
  <c r="U3" i="47"/>
  <c r="U4" i="11" s="1"/>
  <c r="I3" i="47"/>
  <c r="I4" i="11" s="1"/>
  <c r="T3" i="47"/>
  <c r="T4" i="11" s="1"/>
  <c r="H3" i="47"/>
  <c r="H4" i="11" s="1"/>
  <c r="F3" i="47"/>
  <c r="F4" i="11" s="1"/>
  <c r="Q3" i="47"/>
  <c r="Q4" i="11" s="1"/>
  <c r="E3" i="47"/>
  <c r="E4" i="11" s="1"/>
  <c r="AF4" i="11" s="1"/>
  <c r="O3" i="47"/>
  <c r="O4" i="11" s="1"/>
  <c r="N3" i="47"/>
  <c r="N4" i="11" s="1"/>
  <c r="L3" i="46"/>
  <c r="L9" i="11" s="1"/>
  <c r="K3" i="46"/>
  <c r="K9" i="11" s="1"/>
  <c r="B18" i="46"/>
  <c r="A4" i="46"/>
  <c r="V3" i="46"/>
  <c r="V9" i="11" s="1"/>
  <c r="U3" i="46"/>
  <c r="U9" i="11" s="1"/>
  <c r="I3" i="46"/>
  <c r="I9" i="11" s="1"/>
  <c r="T3" i="46"/>
  <c r="T9" i="11" s="1"/>
  <c r="H3" i="46"/>
  <c r="H9" i="11" s="1"/>
  <c r="R3" i="46"/>
  <c r="R9" i="11" s="1"/>
  <c r="F3" i="46"/>
  <c r="F9" i="11" s="1"/>
  <c r="Q3" i="46"/>
  <c r="Q9" i="11" s="1"/>
  <c r="E3" i="46"/>
  <c r="E9" i="11" s="1"/>
  <c r="AF9" i="11" s="1"/>
  <c r="N3" i="46"/>
  <c r="N9" i="11" s="1"/>
  <c r="O3" i="46"/>
  <c r="O9" i="11" s="1"/>
  <c r="N3" i="45"/>
  <c r="N8" i="11" s="1"/>
  <c r="L3" i="45"/>
  <c r="L8" i="11" s="1"/>
  <c r="K3" i="45"/>
  <c r="K8" i="11" s="1"/>
  <c r="B18" i="45"/>
  <c r="A4" i="45"/>
  <c r="V3" i="45"/>
  <c r="V8" i="11" s="1"/>
  <c r="U3" i="45"/>
  <c r="U8" i="11" s="1"/>
  <c r="I3" i="45"/>
  <c r="I8" i="11" s="1"/>
  <c r="T3" i="45"/>
  <c r="T8" i="11" s="1"/>
  <c r="H3" i="45"/>
  <c r="H8" i="11" s="1"/>
  <c r="O3" i="45"/>
  <c r="O8" i="11" s="1"/>
  <c r="R3" i="45"/>
  <c r="R8" i="11" s="1"/>
  <c r="F3" i="45"/>
  <c r="F8" i="11" s="1"/>
  <c r="Q3" i="45"/>
  <c r="Q8" i="11" s="1"/>
  <c r="E3" i="45"/>
  <c r="E8" i="11" s="1"/>
  <c r="AF8" i="11" s="1"/>
  <c r="N3" i="44"/>
  <c r="N7" i="11" s="1"/>
  <c r="L3" i="44"/>
  <c r="L7" i="11" s="1"/>
  <c r="K3" i="44"/>
  <c r="K7" i="11" s="1"/>
  <c r="B18" i="44"/>
  <c r="A4" i="44"/>
  <c r="V3" i="44"/>
  <c r="V7" i="11" s="1"/>
  <c r="U3" i="44"/>
  <c r="U7" i="11" s="1"/>
  <c r="I3" i="44"/>
  <c r="I7" i="11" s="1"/>
  <c r="T3" i="44"/>
  <c r="T7" i="11" s="1"/>
  <c r="H3" i="44"/>
  <c r="H7" i="11" s="1"/>
  <c r="R3" i="44"/>
  <c r="R7" i="11" s="1"/>
  <c r="F3" i="44"/>
  <c r="F7" i="11" s="1"/>
  <c r="Q3" i="44"/>
  <c r="Q7" i="11" s="1"/>
  <c r="E3" i="44"/>
  <c r="E7" i="11" s="1"/>
  <c r="AF7" i="11" s="1"/>
  <c r="O3" i="44"/>
  <c r="O7" i="11" s="1"/>
  <c r="L3" i="43"/>
  <c r="L29" i="11" s="1"/>
  <c r="K3" i="43"/>
  <c r="K29" i="11" s="1"/>
  <c r="B18" i="43"/>
  <c r="A4" i="43"/>
  <c r="V3" i="43"/>
  <c r="V29" i="11" s="1"/>
  <c r="U3" i="43"/>
  <c r="U29" i="11" s="1"/>
  <c r="I3" i="43"/>
  <c r="I29" i="11" s="1"/>
  <c r="T3" i="43"/>
  <c r="T29" i="11" s="1"/>
  <c r="H3" i="43"/>
  <c r="H29" i="11" s="1"/>
  <c r="R3" i="43"/>
  <c r="R29" i="11" s="1"/>
  <c r="F3" i="43"/>
  <c r="F29" i="11" s="1"/>
  <c r="Q3" i="43"/>
  <c r="Q29" i="11" s="1"/>
  <c r="E3" i="43"/>
  <c r="E29" i="11" s="1"/>
  <c r="AF29" i="11" s="1"/>
  <c r="O3" i="43"/>
  <c r="O29" i="11" s="1"/>
  <c r="N3" i="43"/>
  <c r="N29" i="11" s="1"/>
  <c r="L3" i="42"/>
  <c r="L6" i="11" s="1"/>
  <c r="K3" i="42"/>
  <c r="K6" i="11" s="1"/>
  <c r="B18" i="42"/>
  <c r="A4" i="42"/>
  <c r="V3" i="42"/>
  <c r="V6" i="11" s="1"/>
  <c r="U3" i="42"/>
  <c r="U6" i="11" s="1"/>
  <c r="I3" i="42"/>
  <c r="I6" i="11" s="1"/>
  <c r="T3" i="42"/>
  <c r="T6" i="11" s="1"/>
  <c r="H3" i="42"/>
  <c r="H6" i="11" s="1"/>
  <c r="R3" i="42"/>
  <c r="R6" i="11" s="1"/>
  <c r="F3" i="42"/>
  <c r="F6" i="11" s="1"/>
  <c r="N3" i="42"/>
  <c r="N6" i="11" s="1"/>
  <c r="Q3" i="42"/>
  <c r="Q6" i="11" s="1"/>
  <c r="E3" i="42"/>
  <c r="E6" i="11" s="1"/>
  <c r="AF6" i="11" s="1"/>
  <c r="O3" i="42"/>
  <c r="O6" i="11" s="1"/>
  <c r="L3" i="41"/>
  <c r="L30" i="11" s="1"/>
  <c r="K3" i="41"/>
  <c r="K30" i="11" s="1"/>
  <c r="B18" i="41"/>
  <c r="A4" i="41"/>
  <c r="V3" i="41"/>
  <c r="V30" i="11" s="1"/>
  <c r="U3" i="41"/>
  <c r="U30" i="11" s="1"/>
  <c r="I3" i="41"/>
  <c r="I30" i="11" s="1"/>
  <c r="T3" i="41"/>
  <c r="T30" i="11" s="1"/>
  <c r="H3" i="41"/>
  <c r="H30" i="11" s="1"/>
  <c r="R3" i="41"/>
  <c r="R30" i="11" s="1"/>
  <c r="F3" i="41"/>
  <c r="F30" i="11" s="1"/>
  <c r="Q3" i="41"/>
  <c r="Q30" i="11" s="1"/>
  <c r="E3" i="41"/>
  <c r="E30" i="11" s="1"/>
  <c r="AF30" i="11" s="1"/>
  <c r="O3" i="41"/>
  <c r="O30" i="11" s="1"/>
  <c r="N3" i="41"/>
  <c r="N30" i="11" s="1"/>
  <c r="L3" i="40"/>
  <c r="L3" i="11" s="1"/>
  <c r="K3" i="40"/>
  <c r="K3" i="11" s="1"/>
  <c r="B18" i="40"/>
  <c r="A4" i="40"/>
  <c r="V3" i="40"/>
  <c r="V3" i="11" s="1"/>
  <c r="H3" i="40"/>
  <c r="H3" i="11" s="1"/>
  <c r="U3" i="40"/>
  <c r="U3" i="11" s="1"/>
  <c r="I3" i="40"/>
  <c r="I3" i="11" s="1"/>
  <c r="T3" i="40"/>
  <c r="T3" i="11" s="1"/>
  <c r="R3" i="40"/>
  <c r="R3" i="11" s="1"/>
  <c r="F3" i="40"/>
  <c r="F3" i="11" s="1"/>
  <c r="Q3" i="40"/>
  <c r="Q3" i="11" s="1"/>
  <c r="E3" i="40"/>
  <c r="E3" i="11" s="1"/>
  <c r="O3" i="40"/>
  <c r="O3" i="11" s="1"/>
  <c r="N3" i="40"/>
  <c r="N3" i="11" s="1"/>
  <c r="AG17" i="11" l="1"/>
  <c r="AG19" i="11"/>
  <c r="AG34" i="11"/>
  <c r="AG18" i="11"/>
  <c r="AG16" i="11"/>
  <c r="AG14" i="11"/>
  <c r="AG36" i="11"/>
  <c r="AG35" i="11"/>
  <c r="AH6" i="11"/>
  <c r="AO6" i="11" s="1"/>
  <c r="AL6" i="11"/>
  <c r="AK6" i="11" s="1"/>
  <c r="AM6" i="11" s="1"/>
  <c r="AI6" i="11" s="1"/>
  <c r="AH13" i="11"/>
  <c r="AO13" i="11" s="1"/>
  <c r="AL13" i="11"/>
  <c r="AK13" i="11" s="1"/>
  <c r="AM13" i="11" s="1"/>
  <c r="AI13" i="11" s="1"/>
  <c r="AH9" i="11"/>
  <c r="AO9" i="11" s="1"/>
  <c r="AL9" i="11"/>
  <c r="AK9" i="11" s="1"/>
  <c r="AM9" i="11" s="1"/>
  <c r="AI9" i="11" s="1"/>
  <c r="AH29" i="11"/>
  <c r="AO29" i="11" s="1"/>
  <c r="AL29" i="11"/>
  <c r="AK29" i="11" s="1"/>
  <c r="AM29" i="11" s="1"/>
  <c r="AI29" i="11" s="1"/>
  <c r="AH4" i="11"/>
  <c r="AO4" i="11" s="1"/>
  <c r="AL4" i="11"/>
  <c r="AK4" i="11" s="1"/>
  <c r="AM4" i="11" s="1"/>
  <c r="AI4" i="11" s="1"/>
  <c r="AH31" i="11"/>
  <c r="AO31" i="11" s="1"/>
  <c r="AL31" i="11"/>
  <c r="AK31" i="11" s="1"/>
  <c r="AM31" i="11" s="1"/>
  <c r="AL5" i="11"/>
  <c r="AK5" i="11" s="1"/>
  <c r="AM5" i="11" s="1"/>
  <c r="AI5" i="11" s="1"/>
  <c r="AH5" i="11"/>
  <c r="AO5" i="11" s="1"/>
  <c r="AH28" i="11"/>
  <c r="AO28" i="11" s="1"/>
  <c r="AL28" i="11"/>
  <c r="AK28" i="11" s="1"/>
  <c r="AM28" i="11" s="1"/>
  <c r="AI28" i="11" s="1"/>
  <c r="AG21" i="11"/>
  <c r="AG33" i="11"/>
  <c r="AG37" i="11"/>
  <c r="AI37" i="11"/>
  <c r="AH7" i="11"/>
  <c r="AO7" i="11" s="1"/>
  <c r="AL7" i="11"/>
  <c r="AK7" i="11" s="1"/>
  <c r="AM7" i="11" s="1"/>
  <c r="AI7" i="11" s="1"/>
  <c r="AH24" i="11"/>
  <c r="AO24" i="11" s="1"/>
  <c r="AL24" i="11"/>
  <c r="AK24" i="11" s="1"/>
  <c r="AM24" i="11" s="1"/>
  <c r="AI24" i="11" s="1"/>
  <c r="AH32" i="11"/>
  <c r="AO32" i="11" s="1"/>
  <c r="AL32" i="11"/>
  <c r="AK32" i="11" s="1"/>
  <c r="AM32" i="11" s="1"/>
  <c r="AI32" i="11" s="1"/>
  <c r="AH12" i="11"/>
  <c r="AO12" i="11" s="1"/>
  <c r="AL12" i="11"/>
  <c r="AK12" i="11" s="1"/>
  <c r="AM12" i="11" s="1"/>
  <c r="AI12" i="11" s="1"/>
  <c r="AG15" i="11"/>
  <c r="AH30" i="11"/>
  <c r="AO30" i="11" s="1"/>
  <c r="AL30" i="11"/>
  <c r="AK30" i="11" s="1"/>
  <c r="AM30" i="11" s="1"/>
  <c r="AI30" i="11" s="1"/>
  <c r="AH8" i="11"/>
  <c r="AO8" i="11" s="1"/>
  <c r="AL8" i="11"/>
  <c r="AK8" i="11" s="1"/>
  <c r="AM8" i="11" s="1"/>
  <c r="AI8" i="11" s="1"/>
  <c r="AG38" i="11"/>
  <c r="AG22" i="11"/>
  <c r="AH10" i="11"/>
  <c r="AO10" i="11" s="1"/>
  <c r="AL10" i="11"/>
  <c r="AK10" i="11" s="1"/>
  <c r="AM10" i="11" s="1"/>
  <c r="AI10" i="11" s="1"/>
  <c r="AH26" i="11"/>
  <c r="AO26" i="11" s="1"/>
  <c r="AL26" i="11"/>
  <c r="AK26" i="11" s="1"/>
  <c r="AM26" i="11" s="1"/>
  <c r="AI26" i="11" s="1"/>
  <c r="AH27" i="11"/>
  <c r="AO27" i="11" s="1"/>
  <c r="AL27" i="11"/>
  <c r="AK27" i="11" s="1"/>
  <c r="AM27" i="11" s="1"/>
  <c r="I17" i="76"/>
  <c r="B4" i="76"/>
  <c r="J6" i="76" s="1"/>
  <c r="K7" i="76" s="1"/>
  <c r="K6" i="76" s="1"/>
  <c r="B3" i="76" s="1"/>
  <c r="B38" i="11" s="1"/>
  <c r="H17" i="76"/>
  <c r="B16" i="76"/>
  <c r="G17" i="76"/>
  <c r="F17" i="76"/>
  <c r="E17" i="76"/>
  <c r="D17" i="76"/>
  <c r="C17" i="76"/>
  <c r="I17" i="75"/>
  <c r="B4" i="75"/>
  <c r="J6" i="75" s="1"/>
  <c r="K7" i="75" s="1"/>
  <c r="K6" i="75" s="1"/>
  <c r="B3" i="75" s="1"/>
  <c r="B22" i="11" s="1"/>
  <c r="H17" i="75"/>
  <c r="B16" i="75"/>
  <c r="G17" i="75"/>
  <c r="F17" i="75"/>
  <c r="E17" i="75"/>
  <c r="D17" i="75"/>
  <c r="C17" i="75"/>
  <c r="I17" i="74"/>
  <c r="B4" i="74"/>
  <c r="J6" i="74" s="1"/>
  <c r="K7" i="74" s="1"/>
  <c r="K6" i="74" s="1"/>
  <c r="B3" i="74" s="1"/>
  <c r="B37" i="11" s="1"/>
  <c r="H17" i="74"/>
  <c r="B16" i="74"/>
  <c r="G17" i="74"/>
  <c r="F17" i="74"/>
  <c r="E17" i="74"/>
  <c r="D17" i="74"/>
  <c r="C17" i="74"/>
  <c r="I17" i="73"/>
  <c r="B4" i="73"/>
  <c r="J6" i="73" s="1"/>
  <c r="K7" i="73" s="1"/>
  <c r="K6" i="73" s="1"/>
  <c r="B3" i="73" s="1"/>
  <c r="B21" i="11" s="1"/>
  <c r="H17" i="73"/>
  <c r="B16" i="73"/>
  <c r="G17" i="73"/>
  <c r="F17" i="73"/>
  <c r="E17" i="73"/>
  <c r="D17" i="73"/>
  <c r="C17" i="73"/>
  <c r="I17" i="72"/>
  <c r="B4" i="72"/>
  <c r="J6" i="72" s="1"/>
  <c r="K7" i="72" s="1"/>
  <c r="K6" i="72" s="1"/>
  <c r="B3" i="72" s="1"/>
  <c r="B36" i="11" s="1"/>
  <c r="H17" i="72"/>
  <c r="B16" i="72"/>
  <c r="G17" i="72"/>
  <c r="F17" i="72"/>
  <c r="E17" i="72"/>
  <c r="D17" i="72"/>
  <c r="C17" i="72"/>
  <c r="I17" i="71"/>
  <c r="B4" i="71"/>
  <c r="J6" i="71" s="1"/>
  <c r="K7" i="71" s="1"/>
  <c r="K6" i="71" s="1"/>
  <c r="B3" i="71" s="1"/>
  <c r="B35" i="11" s="1"/>
  <c r="H17" i="71"/>
  <c r="B16" i="71"/>
  <c r="G17" i="71"/>
  <c r="F17" i="71"/>
  <c r="E17" i="71"/>
  <c r="D17" i="71"/>
  <c r="C17" i="71"/>
  <c r="I17" i="70"/>
  <c r="B4" i="70"/>
  <c r="J6" i="70" s="1"/>
  <c r="K7" i="70" s="1"/>
  <c r="K6" i="70" s="1"/>
  <c r="B3" i="70" s="1"/>
  <c r="B34" i="11" s="1"/>
  <c r="H17" i="70"/>
  <c r="B16" i="70"/>
  <c r="G17" i="70"/>
  <c r="F17" i="70"/>
  <c r="E17" i="70"/>
  <c r="D17" i="70"/>
  <c r="C17" i="70"/>
  <c r="I17" i="69"/>
  <c r="B4" i="69"/>
  <c r="J6" i="69" s="1"/>
  <c r="K7" i="69" s="1"/>
  <c r="K6" i="69" s="1"/>
  <c r="B3" i="69" s="1"/>
  <c r="B20" i="11" s="1"/>
  <c r="H17" i="69"/>
  <c r="B16" i="69"/>
  <c r="G17" i="69"/>
  <c r="F17" i="69"/>
  <c r="E17" i="69"/>
  <c r="D17" i="69"/>
  <c r="C17" i="69"/>
  <c r="I17" i="68"/>
  <c r="B4" i="68"/>
  <c r="J6" i="68" s="1"/>
  <c r="K7" i="68" s="1"/>
  <c r="K6" i="68" s="1"/>
  <c r="B3" i="68" s="1"/>
  <c r="B19" i="11" s="1"/>
  <c r="H17" i="68"/>
  <c r="B16" i="68"/>
  <c r="G17" i="68"/>
  <c r="F17" i="68"/>
  <c r="E17" i="68"/>
  <c r="D17" i="68"/>
  <c r="C17" i="68"/>
  <c r="I17" i="67"/>
  <c r="B4" i="67"/>
  <c r="J6" i="67" s="1"/>
  <c r="K7" i="67" s="1"/>
  <c r="K6" i="67" s="1"/>
  <c r="B3" i="67" s="1"/>
  <c r="B18" i="11" s="1"/>
  <c r="H17" i="67"/>
  <c r="B16" i="67"/>
  <c r="G17" i="67"/>
  <c r="F17" i="67"/>
  <c r="E17" i="67"/>
  <c r="D17" i="67"/>
  <c r="C17" i="67"/>
  <c r="I17" i="66"/>
  <c r="B4" i="66"/>
  <c r="J6" i="66" s="1"/>
  <c r="K7" i="66" s="1"/>
  <c r="K6" i="66" s="1"/>
  <c r="B3" i="66" s="1"/>
  <c r="B17" i="11" s="1"/>
  <c r="H17" i="66"/>
  <c r="B16" i="66"/>
  <c r="G17" i="66"/>
  <c r="F17" i="66"/>
  <c r="E17" i="66"/>
  <c r="D17" i="66"/>
  <c r="C17" i="66"/>
  <c r="I17" i="65"/>
  <c r="B4" i="65"/>
  <c r="J6" i="65" s="1"/>
  <c r="K7" i="65" s="1"/>
  <c r="K6" i="65" s="1"/>
  <c r="B3" i="65" s="1"/>
  <c r="B15" i="11" s="1"/>
  <c r="H17" i="65"/>
  <c r="B16" i="65"/>
  <c r="G17" i="65"/>
  <c r="F17" i="65"/>
  <c r="E17" i="65"/>
  <c r="D17" i="65"/>
  <c r="C17" i="65"/>
  <c r="I17" i="64"/>
  <c r="B4" i="64"/>
  <c r="J6" i="64" s="1"/>
  <c r="K7" i="64" s="1"/>
  <c r="K6" i="64" s="1"/>
  <c r="B3" i="64" s="1"/>
  <c r="B33" i="11" s="1"/>
  <c r="H17" i="64"/>
  <c r="B16" i="64"/>
  <c r="G17" i="64"/>
  <c r="F17" i="64"/>
  <c r="E17" i="64"/>
  <c r="D17" i="64"/>
  <c r="C17" i="64"/>
  <c r="I17" i="63"/>
  <c r="B4" i="63"/>
  <c r="J6" i="63" s="1"/>
  <c r="K7" i="63" s="1"/>
  <c r="K6" i="63" s="1"/>
  <c r="B3" i="63" s="1"/>
  <c r="B16" i="11" s="1"/>
  <c r="H17" i="63"/>
  <c r="B16" i="63"/>
  <c r="G17" i="63"/>
  <c r="F17" i="63"/>
  <c r="E17" i="63"/>
  <c r="D17" i="63"/>
  <c r="C17" i="63"/>
  <c r="I17" i="62"/>
  <c r="B4" i="62"/>
  <c r="J6" i="62" s="1"/>
  <c r="K7" i="62" s="1"/>
  <c r="K6" i="62" s="1"/>
  <c r="B3" i="62" s="1"/>
  <c r="B14" i="11" s="1"/>
  <c r="H17" i="62"/>
  <c r="B16" i="62"/>
  <c r="G17" i="62"/>
  <c r="F17" i="62"/>
  <c r="E17" i="62"/>
  <c r="D17" i="62"/>
  <c r="C17" i="62"/>
  <c r="J3" i="59"/>
  <c r="J28" i="11" s="1"/>
  <c r="D7" i="59"/>
  <c r="W3" i="59"/>
  <c r="W28" i="11" s="1"/>
  <c r="H7" i="59"/>
  <c r="G7" i="59"/>
  <c r="S3" i="59"/>
  <c r="S28" i="11" s="1"/>
  <c r="P3" i="59"/>
  <c r="P28" i="11" s="1"/>
  <c r="F7" i="59"/>
  <c r="E18" i="59"/>
  <c r="D18" i="59"/>
  <c r="C18" i="59"/>
  <c r="B17" i="59"/>
  <c r="H18" i="59"/>
  <c r="I18" i="59"/>
  <c r="G18" i="59"/>
  <c r="F18" i="59"/>
  <c r="M3" i="59"/>
  <c r="M28" i="11" s="1"/>
  <c r="E7" i="59"/>
  <c r="G3" i="59"/>
  <c r="G28" i="11" s="1"/>
  <c r="C7" i="59"/>
  <c r="F7" i="58"/>
  <c r="P3" i="58"/>
  <c r="P13" i="11" s="1"/>
  <c r="J3" i="58"/>
  <c r="J13" i="11" s="1"/>
  <c r="D7" i="58"/>
  <c r="W3" i="58"/>
  <c r="W13" i="11" s="1"/>
  <c r="H7" i="58"/>
  <c r="E18" i="58"/>
  <c r="D18" i="58"/>
  <c r="C18" i="58"/>
  <c r="F18" i="58"/>
  <c r="I18" i="58"/>
  <c r="H18" i="58"/>
  <c r="B17" i="58"/>
  <c r="G18" i="58"/>
  <c r="G3" i="58"/>
  <c r="G13" i="11" s="1"/>
  <c r="C7" i="58"/>
  <c r="M3" i="58"/>
  <c r="M13" i="11" s="1"/>
  <c r="E7" i="58"/>
  <c r="G7" i="58"/>
  <c r="S3" i="58"/>
  <c r="S13" i="11" s="1"/>
  <c r="J3" i="57"/>
  <c r="J27" i="11" s="1"/>
  <c r="D7" i="57"/>
  <c r="W3" i="57"/>
  <c r="W27" i="11" s="1"/>
  <c r="H7" i="57"/>
  <c r="F7" i="57"/>
  <c r="P3" i="57"/>
  <c r="P27" i="11" s="1"/>
  <c r="E18" i="57"/>
  <c r="D18" i="57"/>
  <c r="C18" i="57"/>
  <c r="I18" i="57"/>
  <c r="H18" i="57"/>
  <c r="B17" i="57"/>
  <c r="G18" i="57"/>
  <c r="F18" i="57"/>
  <c r="G3" i="57"/>
  <c r="G27" i="11" s="1"/>
  <c r="C7" i="57"/>
  <c r="M3" i="57"/>
  <c r="M27" i="11" s="1"/>
  <c r="E7" i="57"/>
  <c r="G7" i="57"/>
  <c r="S3" i="57"/>
  <c r="S27" i="11" s="1"/>
  <c r="G7" i="56"/>
  <c r="S3" i="56"/>
  <c r="S12" i="11" s="1"/>
  <c r="J3" i="56"/>
  <c r="J12" i="11" s="1"/>
  <c r="D7" i="56"/>
  <c r="W3" i="56"/>
  <c r="W12" i="11" s="1"/>
  <c r="H7" i="56"/>
  <c r="E18" i="56"/>
  <c r="D18" i="56"/>
  <c r="C18" i="56"/>
  <c r="F18" i="56"/>
  <c r="I18" i="56"/>
  <c r="H18" i="56"/>
  <c r="B17" i="56"/>
  <c r="G18" i="56"/>
  <c r="F7" i="56"/>
  <c r="P3" i="56"/>
  <c r="P12" i="11" s="1"/>
  <c r="M3" i="56"/>
  <c r="M12" i="11" s="1"/>
  <c r="E7" i="56"/>
  <c r="G3" i="56"/>
  <c r="G12" i="11" s="1"/>
  <c r="C7" i="56"/>
  <c r="J3" i="55"/>
  <c r="J5" i="11" s="1"/>
  <c r="D7" i="55"/>
  <c r="W3" i="55"/>
  <c r="W5" i="11" s="1"/>
  <c r="H7" i="55"/>
  <c r="G7" i="55"/>
  <c r="S3" i="55"/>
  <c r="S5" i="11" s="1"/>
  <c r="E18" i="55"/>
  <c r="D18" i="55"/>
  <c r="F18" i="55"/>
  <c r="C18" i="55"/>
  <c r="I18" i="55"/>
  <c r="H18" i="55"/>
  <c r="B17" i="55"/>
  <c r="G18" i="55"/>
  <c r="F7" i="55"/>
  <c r="P3" i="55"/>
  <c r="P5" i="11" s="1"/>
  <c r="M3" i="55"/>
  <c r="M5" i="11" s="1"/>
  <c r="E7" i="55"/>
  <c r="G3" i="55"/>
  <c r="G5" i="11" s="1"/>
  <c r="C7" i="55"/>
  <c r="J3" i="54"/>
  <c r="J11" i="11" s="1"/>
  <c r="D7" i="54"/>
  <c r="W3" i="54"/>
  <c r="W11" i="11" s="1"/>
  <c r="H7" i="54"/>
  <c r="F7" i="54"/>
  <c r="P3" i="54"/>
  <c r="P11" i="11" s="1"/>
  <c r="E18" i="54"/>
  <c r="D18" i="54"/>
  <c r="C18" i="54"/>
  <c r="I18" i="54"/>
  <c r="F18" i="54"/>
  <c r="H18" i="54"/>
  <c r="B17" i="54"/>
  <c r="G18" i="54"/>
  <c r="G3" i="54"/>
  <c r="G11" i="11" s="1"/>
  <c r="C7" i="54"/>
  <c r="M3" i="54"/>
  <c r="M11" i="11" s="1"/>
  <c r="E7" i="54"/>
  <c r="G7" i="54"/>
  <c r="S3" i="54"/>
  <c r="S11" i="11" s="1"/>
  <c r="J3" i="53"/>
  <c r="J26" i="11" s="1"/>
  <c r="D7" i="53"/>
  <c r="W3" i="53"/>
  <c r="W26" i="11" s="1"/>
  <c r="H7" i="53"/>
  <c r="P3" i="53"/>
  <c r="P26" i="11" s="1"/>
  <c r="F7" i="53"/>
  <c r="E18" i="53"/>
  <c r="D18" i="53"/>
  <c r="C18" i="53"/>
  <c r="F18" i="53"/>
  <c r="I18" i="53"/>
  <c r="H18" i="53"/>
  <c r="B17" i="53"/>
  <c r="G18" i="53"/>
  <c r="G3" i="53"/>
  <c r="G26" i="11" s="1"/>
  <c r="C7" i="53"/>
  <c r="M3" i="53"/>
  <c r="M26" i="11" s="1"/>
  <c r="E7" i="53"/>
  <c r="G7" i="53"/>
  <c r="S3" i="53"/>
  <c r="S26" i="11" s="1"/>
  <c r="F7" i="52"/>
  <c r="P3" i="52"/>
  <c r="P32" i="11" s="1"/>
  <c r="J3" i="52"/>
  <c r="J32" i="11" s="1"/>
  <c r="D7" i="52"/>
  <c r="W3" i="52"/>
  <c r="W32" i="11" s="1"/>
  <c r="H7" i="52"/>
  <c r="E18" i="52"/>
  <c r="D18" i="52"/>
  <c r="C18" i="52"/>
  <c r="F18" i="52"/>
  <c r="I18" i="52"/>
  <c r="H18" i="52"/>
  <c r="B17" i="52"/>
  <c r="G18" i="52"/>
  <c r="G3" i="52"/>
  <c r="G32" i="11" s="1"/>
  <c r="C7" i="52"/>
  <c r="M3" i="52"/>
  <c r="M32" i="11" s="1"/>
  <c r="E7" i="52"/>
  <c r="G7" i="52"/>
  <c r="S3" i="52"/>
  <c r="S32" i="11" s="1"/>
  <c r="J3" i="51"/>
  <c r="J31" i="11" s="1"/>
  <c r="D7" i="51"/>
  <c r="G7" i="51"/>
  <c r="S3" i="51"/>
  <c r="S31" i="11" s="1"/>
  <c r="W3" i="51"/>
  <c r="W31" i="11" s="1"/>
  <c r="H7" i="51"/>
  <c r="P3" i="51"/>
  <c r="P31" i="11" s="1"/>
  <c r="F7" i="51"/>
  <c r="E18" i="51"/>
  <c r="D18" i="51"/>
  <c r="C18" i="51"/>
  <c r="H18" i="51"/>
  <c r="B17" i="51"/>
  <c r="I18" i="51"/>
  <c r="G18" i="51"/>
  <c r="F18" i="51"/>
  <c r="M3" i="51"/>
  <c r="M31" i="11" s="1"/>
  <c r="E7" i="51"/>
  <c r="G3" i="51"/>
  <c r="G31" i="11" s="1"/>
  <c r="C7" i="51"/>
  <c r="G7" i="50"/>
  <c r="S3" i="50"/>
  <c r="S25" i="11" s="1"/>
  <c r="J3" i="50"/>
  <c r="J25" i="11" s="1"/>
  <c r="D7" i="50"/>
  <c r="W3" i="50"/>
  <c r="W25" i="11" s="1"/>
  <c r="H7" i="50"/>
  <c r="E18" i="50"/>
  <c r="D18" i="50"/>
  <c r="C18" i="50"/>
  <c r="I18" i="50"/>
  <c r="F18" i="50"/>
  <c r="H18" i="50"/>
  <c r="B17" i="50"/>
  <c r="G18" i="50"/>
  <c r="F7" i="50"/>
  <c r="P3" i="50"/>
  <c r="P25" i="11" s="1"/>
  <c r="M3" i="50"/>
  <c r="M25" i="11" s="1"/>
  <c r="E7" i="50"/>
  <c r="G3" i="50"/>
  <c r="G25" i="11" s="1"/>
  <c r="C7" i="50"/>
  <c r="F7" i="49"/>
  <c r="P3" i="49"/>
  <c r="P10" i="11" s="1"/>
  <c r="J3" i="49"/>
  <c r="J10" i="11" s="1"/>
  <c r="D7" i="49"/>
  <c r="W3" i="49"/>
  <c r="W10" i="11" s="1"/>
  <c r="H7" i="49"/>
  <c r="E18" i="49"/>
  <c r="D18" i="49"/>
  <c r="C18" i="49"/>
  <c r="F18" i="49"/>
  <c r="I18" i="49"/>
  <c r="H18" i="49"/>
  <c r="B17" i="49"/>
  <c r="G18" i="49"/>
  <c r="G3" i="49"/>
  <c r="G10" i="11" s="1"/>
  <c r="C7" i="49"/>
  <c r="M3" i="49"/>
  <c r="M10" i="11" s="1"/>
  <c r="E7" i="49"/>
  <c r="G7" i="49"/>
  <c r="S3" i="49"/>
  <c r="S10" i="11" s="1"/>
  <c r="F7" i="48"/>
  <c r="P3" i="48"/>
  <c r="P24" i="11" s="1"/>
  <c r="J3" i="48"/>
  <c r="J24" i="11" s="1"/>
  <c r="D7" i="48"/>
  <c r="W3" i="48"/>
  <c r="W24" i="11" s="1"/>
  <c r="H7" i="48"/>
  <c r="E18" i="48"/>
  <c r="D18" i="48"/>
  <c r="C18" i="48"/>
  <c r="G18" i="48"/>
  <c r="I18" i="48"/>
  <c r="H18" i="48"/>
  <c r="B17" i="48"/>
  <c r="F18" i="48"/>
  <c r="G3" i="48"/>
  <c r="G24" i="11" s="1"/>
  <c r="C7" i="48"/>
  <c r="M3" i="48"/>
  <c r="M24" i="11" s="1"/>
  <c r="E7" i="48"/>
  <c r="G7" i="48"/>
  <c r="S3" i="48"/>
  <c r="S24" i="11" s="1"/>
  <c r="G7" i="47"/>
  <c r="S3" i="47"/>
  <c r="S4" i="11" s="1"/>
  <c r="J3" i="47"/>
  <c r="J4" i="11" s="1"/>
  <c r="D7" i="47"/>
  <c r="W3" i="47"/>
  <c r="W4" i="11" s="1"/>
  <c r="H7" i="47"/>
  <c r="F7" i="47"/>
  <c r="P3" i="47"/>
  <c r="P4" i="11" s="1"/>
  <c r="E18" i="47"/>
  <c r="D18" i="47"/>
  <c r="C18" i="47"/>
  <c r="I18" i="47"/>
  <c r="H18" i="47"/>
  <c r="B17" i="47"/>
  <c r="G18" i="47"/>
  <c r="F18" i="47"/>
  <c r="M3" i="47"/>
  <c r="M4" i="11" s="1"/>
  <c r="E7" i="47"/>
  <c r="G3" i="47"/>
  <c r="G4" i="11" s="1"/>
  <c r="C7" i="47"/>
  <c r="E18" i="46"/>
  <c r="D18" i="46"/>
  <c r="C18" i="46"/>
  <c r="I18" i="46"/>
  <c r="H18" i="46"/>
  <c r="B17" i="46"/>
  <c r="G18" i="46"/>
  <c r="F18" i="46"/>
  <c r="F7" i="46"/>
  <c r="P3" i="46"/>
  <c r="P9" i="11" s="1"/>
  <c r="G7" i="46"/>
  <c r="S3" i="46"/>
  <c r="S9" i="11" s="1"/>
  <c r="W3" i="46"/>
  <c r="W9" i="11" s="1"/>
  <c r="H7" i="46"/>
  <c r="J3" i="46"/>
  <c r="J9" i="11" s="1"/>
  <c r="D7" i="46"/>
  <c r="M3" i="46"/>
  <c r="M9" i="11" s="1"/>
  <c r="E7" i="46"/>
  <c r="G3" i="46"/>
  <c r="G9" i="11" s="1"/>
  <c r="C7" i="46"/>
  <c r="M3" i="45"/>
  <c r="M8" i="11" s="1"/>
  <c r="E7" i="45"/>
  <c r="W3" i="45"/>
  <c r="W8" i="11" s="1"/>
  <c r="H7" i="45"/>
  <c r="J3" i="45"/>
  <c r="J8" i="11" s="1"/>
  <c r="D7" i="45"/>
  <c r="E18" i="45"/>
  <c r="F18" i="45"/>
  <c r="D18" i="45"/>
  <c r="C18" i="45"/>
  <c r="H18" i="45"/>
  <c r="I18" i="45"/>
  <c r="B17" i="45"/>
  <c r="G18" i="45"/>
  <c r="G3" i="45"/>
  <c r="G8" i="11" s="1"/>
  <c r="C7" i="45"/>
  <c r="G7" i="45"/>
  <c r="S3" i="45"/>
  <c r="S8" i="11" s="1"/>
  <c r="P3" i="45"/>
  <c r="P8" i="11" s="1"/>
  <c r="F7" i="45"/>
  <c r="E18" i="44"/>
  <c r="D18" i="44"/>
  <c r="F18" i="44"/>
  <c r="C18" i="44"/>
  <c r="I18" i="44"/>
  <c r="H18" i="44"/>
  <c r="B17" i="44"/>
  <c r="G18" i="44"/>
  <c r="J3" i="44"/>
  <c r="J7" i="11" s="1"/>
  <c r="D7" i="44"/>
  <c r="W3" i="44"/>
  <c r="W7" i="11" s="1"/>
  <c r="H7" i="44"/>
  <c r="M3" i="44"/>
  <c r="M7" i="11" s="1"/>
  <c r="E7" i="44"/>
  <c r="G3" i="44"/>
  <c r="G7" i="11" s="1"/>
  <c r="C7" i="44"/>
  <c r="G7" i="44"/>
  <c r="S3" i="44"/>
  <c r="S7" i="11" s="1"/>
  <c r="F7" i="44"/>
  <c r="P3" i="44"/>
  <c r="P7" i="11" s="1"/>
  <c r="G3" i="43"/>
  <c r="G29" i="11" s="1"/>
  <c r="C7" i="43"/>
  <c r="G7" i="43"/>
  <c r="S3" i="43"/>
  <c r="S29" i="11" s="1"/>
  <c r="J3" i="43"/>
  <c r="J29" i="11" s="1"/>
  <c r="D7" i="43"/>
  <c r="W3" i="43"/>
  <c r="W29" i="11" s="1"/>
  <c r="H7" i="43"/>
  <c r="F7" i="43"/>
  <c r="P3" i="43"/>
  <c r="P29" i="11" s="1"/>
  <c r="E18" i="43"/>
  <c r="D18" i="43"/>
  <c r="C18" i="43"/>
  <c r="I18" i="43"/>
  <c r="H18" i="43"/>
  <c r="B17" i="43"/>
  <c r="G18" i="43"/>
  <c r="F18" i="43"/>
  <c r="M3" i="43"/>
  <c r="M29" i="11" s="1"/>
  <c r="E7" i="43"/>
  <c r="E18" i="42"/>
  <c r="D18" i="42"/>
  <c r="C18" i="42"/>
  <c r="F18" i="42"/>
  <c r="I18" i="42"/>
  <c r="H18" i="42"/>
  <c r="B17" i="42"/>
  <c r="G18" i="42"/>
  <c r="M3" i="42"/>
  <c r="M6" i="11" s="1"/>
  <c r="E7" i="42"/>
  <c r="G7" i="42"/>
  <c r="S3" i="42"/>
  <c r="S6" i="11" s="1"/>
  <c r="F7" i="42"/>
  <c r="P3" i="42"/>
  <c r="P6" i="11" s="1"/>
  <c r="J3" i="42"/>
  <c r="J6" i="11" s="1"/>
  <c r="D7" i="42"/>
  <c r="W3" i="42"/>
  <c r="W6" i="11" s="1"/>
  <c r="H7" i="42"/>
  <c r="G3" i="42"/>
  <c r="G6" i="11" s="1"/>
  <c r="C7" i="42"/>
  <c r="M3" i="41"/>
  <c r="M30" i="11" s="1"/>
  <c r="E7" i="41"/>
  <c r="J3" i="41"/>
  <c r="J30" i="11" s="1"/>
  <c r="D7" i="41"/>
  <c r="G3" i="41"/>
  <c r="G30" i="11" s="1"/>
  <c r="C7" i="41"/>
  <c r="G7" i="41"/>
  <c r="S3" i="41"/>
  <c r="S30" i="11" s="1"/>
  <c r="W3" i="41"/>
  <c r="W30" i="11" s="1"/>
  <c r="H7" i="41"/>
  <c r="F7" i="41"/>
  <c r="P3" i="41"/>
  <c r="P30" i="11" s="1"/>
  <c r="E18" i="41"/>
  <c r="D18" i="41"/>
  <c r="C18" i="41"/>
  <c r="I18" i="41"/>
  <c r="H18" i="41"/>
  <c r="B17" i="41"/>
  <c r="G18" i="41"/>
  <c r="F18" i="41"/>
  <c r="G3" i="40"/>
  <c r="G3" i="11" s="1"/>
  <c r="C7" i="40"/>
  <c r="G7" i="40"/>
  <c r="S3" i="40"/>
  <c r="S3" i="11" s="1"/>
  <c r="M3" i="40"/>
  <c r="M3" i="11" s="1"/>
  <c r="E7" i="40"/>
  <c r="F7" i="40"/>
  <c r="P3" i="40"/>
  <c r="P3" i="11" s="1"/>
  <c r="E18" i="40"/>
  <c r="D18" i="40"/>
  <c r="C18" i="40"/>
  <c r="I18" i="40"/>
  <c r="H18" i="40"/>
  <c r="B17" i="40"/>
  <c r="G18" i="40"/>
  <c r="F18" i="40"/>
  <c r="W3" i="40"/>
  <c r="W3" i="11" s="1"/>
  <c r="H7" i="40"/>
  <c r="J3" i="40"/>
  <c r="J3" i="11" s="1"/>
  <c r="D7" i="40"/>
  <c r="AG32" i="11" l="1"/>
  <c r="AG5" i="11"/>
  <c r="AG7" i="11"/>
  <c r="AG30" i="11"/>
  <c r="AG29" i="11"/>
  <c r="AG9" i="11"/>
  <c r="AG13" i="11"/>
  <c r="AG26" i="11"/>
  <c r="AG24" i="11"/>
  <c r="AG27" i="11"/>
  <c r="AI27" i="11"/>
  <c r="AG8" i="11"/>
  <c r="AG31" i="11"/>
  <c r="AI31" i="11"/>
  <c r="AG10" i="11"/>
  <c r="AG12" i="11"/>
  <c r="AG4" i="11"/>
  <c r="AG6" i="11"/>
  <c r="AG28" i="11"/>
  <c r="E16" i="76"/>
  <c r="D16" i="76"/>
  <c r="C16" i="76"/>
  <c r="B15" i="76"/>
  <c r="H16" i="76"/>
  <c r="I16" i="76"/>
  <c r="G16" i="76"/>
  <c r="F16" i="76"/>
  <c r="E16" i="75"/>
  <c r="D16" i="75"/>
  <c r="C16" i="75"/>
  <c r="F16" i="75"/>
  <c r="I16" i="75"/>
  <c r="H16" i="75"/>
  <c r="B15" i="75"/>
  <c r="G16" i="75"/>
  <c r="E16" i="74"/>
  <c r="D16" i="74"/>
  <c r="C16" i="74"/>
  <c r="F16" i="74"/>
  <c r="I16" i="74"/>
  <c r="H16" i="74"/>
  <c r="B15" i="74"/>
  <c r="G16" i="74"/>
  <c r="E16" i="73"/>
  <c r="D16" i="73"/>
  <c r="C16" i="73"/>
  <c r="F16" i="73"/>
  <c r="I16" i="73"/>
  <c r="H16" i="73"/>
  <c r="B15" i="73"/>
  <c r="G16" i="73"/>
  <c r="E16" i="72"/>
  <c r="D16" i="72"/>
  <c r="C16" i="72"/>
  <c r="I16" i="72"/>
  <c r="F16" i="72"/>
  <c r="H16" i="72"/>
  <c r="B15" i="72"/>
  <c r="G16" i="72"/>
  <c r="E16" i="71"/>
  <c r="D16" i="71"/>
  <c r="C16" i="71"/>
  <c r="G16" i="71"/>
  <c r="I16" i="71"/>
  <c r="F16" i="71"/>
  <c r="H16" i="71"/>
  <c r="B15" i="71"/>
  <c r="E16" i="70"/>
  <c r="D16" i="70"/>
  <c r="C16" i="70"/>
  <c r="H16" i="70"/>
  <c r="I16" i="70"/>
  <c r="B15" i="70"/>
  <c r="G16" i="70"/>
  <c r="F16" i="70"/>
  <c r="E16" i="69"/>
  <c r="D16" i="69"/>
  <c r="C16" i="69"/>
  <c r="I16" i="69"/>
  <c r="H16" i="69"/>
  <c r="B15" i="69"/>
  <c r="G16" i="69"/>
  <c r="F16" i="69"/>
  <c r="E16" i="68"/>
  <c r="D16" i="68"/>
  <c r="C16" i="68"/>
  <c r="F16" i="68"/>
  <c r="I16" i="68"/>
  <c r="H16" i="68"/>
  <c r="B15" i="68"/>
  <c r="G16" i="68"/>
  <c r="E16" i="67"/>
  <c r="D16" i="67"/>
  <c r="C16" i="67"/>
  <c r="I16" i="67"/>
  <c r="F16" i="67"/>
  <c r="H16" i="67"/>
  <c r="B15" i="67"/>
  <c r="G16" i="67"/>
  <c r="E16" i="66"/>
  <c r="D16" i="66"/>
  <c r="C16" i="66"/>
  <c r="F16" i="66"/>
  <c r="I16" i="66"/>
  <c r="H16" i="66"/>
  <c r="B15" i="66"/>
  <c r="G16" i="66"/>
  <c r="E16" i="65"/>
  <c r="D16" i="65"/>
  <c r="C16" i="65"/>
  <c r="I16" i="65"/>
  <c r="H16" i="65"/>
  <c r="B15" i="65"/>
  <c r="G16" i="65"/>
  <c r="F16" i="65"/>
  <c r="E16" i="64"/>
  <c r="D16" i="64"/>
  <c r="C16" i="64"/>
  <c r="F16" i="64"/>
  <c r="I16" i="64"/>
  <c r="H16" i="64"/>
  <c r="B15" i="64"/>
  <c r="G16" i="64"/>
  <c r="E16" i="63"/>
  <c r="D16" i="63"/>
  <c r="C16" i="63"/>
  <c r="F16" i="63"/>
  <c r="G16" i="63"/>
  <c r="I16" i="63"/>
  <c r="H16" i="63"/>
  <c r="B15" i="63"/>
  <c r="E16" i="62"/>
  <c r="D16" i="62"/>
  <c r="C16" i="62"/>
  <c r="I16" i="62"/>
  <c r="H16" i="62"/>
  <c r="B15" i="62"/>
  <c r="G16" i="62"/>
  <c r="F16" i="62"/>
  <c r="I17" i="59"/>
  <c r="B4" i="59"/>
  <c r="J6" i="59" s="1"/>
  <c r="K7" i="59" s="1"/>
  <c r="K6" i="59" s="1"/>
  <c r="B3" i="59" s="1"/>
  <c r="B28" i="11" s="1"/>
  <c r="H17" i="59"/>
  <c r="B16" i="59"/>
  <c r="G17" i="59"/>
  <c r="F17" i="59"/>
  <c r="E17" i="59"/>
  <c r="D17" i="59"/>
  <c r="C17" i="59"/>
  <c r="I17" i="58"/>
  <c r="B4" i="58"/>
  <c r="J6" i="58" s="1"/>
  <c r="K7" i="58" s="1"/>
  <c r="K6" i="58" s="1"/>
  <c r="B3" i="58" s="1"/>
  <c r="B13" i="11" s="1"/>
  <c r="H17" i="58"/>
  <c r="B16" i="58"/>
  <c r="G17" i="58"/>
  <c r="F17" i="58"/>
  <c r="E17" i="58"/>
  <c r="D17" i="58"/>
  <c r="C17" i="58"/>
  <c r="I17" i="57"/>
  <c r="B4" i="57"/>
  <c r="J6" i="57" s="1"/>
  <c r="K7" i="57" s="1"/>
  <c r="K6" i="57" s="1"/>
  <c r="B3" i="57" s="1"/>
  <c r="B27" i="11" s="1"/>
  <c r="H17" i="57"/>
  <c r="B16" i="57"/>
  <c r="G17" i="57"/>
  <c r="F17" i="57"/>
  <c r="E17" i="57"/>
  <c r="D17" i="57"/>
  <c r="C17" i="57"/>
  <c r="I17" i="56"/>
  <c r="B4" i="56"/>
  <c r="J6" i="56" s="1"/>
  <c r="K7" i="56" s="1"/>
  <c r="K6" i="56" s="1"/>
  <c r="B3" i="56" s="1"/>
  <c r="B12" i="11" s="1"/>
  <c r="H17" i="56"/>
  <c r="B16" i="56"/>
  <c r="G17" i="56"/>
  <c r="F17" i="56"/>
  <c r="E17" i="56"/>
  <c r="D17" i="56"/>
  <c r="C17" i="56"/>
  <c r="I17" i="55"/>
  <c r="B4" i="55"/>
  <c r="J6" i="55" s="1"/>
  <c r="K7" i="55" s="1"/>
  <c r="K6" i="55" s="1"/>
  <c r="B3" i="55" s="1"/>
  <c r="B5" i="11" s="1"/>
  <c r="H17" i="55"/>
  <c r="B16" i="55"/>
  <c r="G17" i="55"/>
  <c r="F17" i="55"/>
  <c r="E17" i="55"/>
  <c r="D17" i="55"/>
  <c r="C17" i="55"/>
  <c r="I17" i="54"/>
  <c r="B4" i="54"/>
  <c r="J6" i="54" s="1"/>
  <c r="K7" i="54" s="1"/>
  <c r="K6" i="54" s="1"/>
  <c r="B3" i="54" s="1"/>
  <c r="B11" i="11" s="1"/>
  <c r="H17" i="54"/>
  <c r="B16" i="54"/>
  <c r="G17" i="54"/>
  <c r="F17" i="54"/>
  <c r="E17" i="54"/>
  <c r="D17" i="54"/>
  <c r="C17" i="54"/>
  <c r="I17" i="53"/>
  <c r="B4" i="53"/>
  <c r="J6" i="53" s="1"/>
  <c r="K7" i="53" s="1"/>
  <c r="K6" i="53" s="1"/>
  <c r="B3" i="53" s="1"/>
  <c r="B26" i="11" s="1"/>
  <c r="H17" i="53"/>
  <c r="B16" i="53"/>
  <c r="G17" i="53"/>
  <c r="F17" i="53"/>
  <c r="E17" i="53"/>
  <c r="D17" i="53"/>
  <c r="C17" i="53"/>
  <c r="I17" i="52"/>
  <c r="B4" i="52"/>
  <c r="J6" i="52" s="1"/>
  <c r="K7" i="52" s="1"/>
  <c r="K6" i="52" s="1"/>
  <c r="B3" i="52" s="1"/>
  <c r="B32" i="11" s="1"/>
  <c r="H17" i="52"/>
  <c r="B16" i="52"/>
  <c r="G17" i="52"/>
  <c r="F17" i="52"/>
  <c r="E17" i="52"/>
  <c r="D17" i="52"/>
  <c r="C17" i="52"/>
  <c r="I17" i="51"/>
  <c r="B4" i="51"/>
  <c r="J6" i="51" s="1"/>
  <c r="K7" i="51" s="1"/>
  <c r="K6" i="51" s="1"/>
  <c r="B3" i="51" s="1"/>
  <c r="B31" i="11" s="1"/>
  <c r="H17" i="51"/>
  <c r="B16" i="51"/>
  <c r="G17" i="51"/>
  <c r="F17" i="51"/>
  <c r="E17" i="51"/>
  <c r="D17" i="51"/>
  <c r="C17" i="51"/>
  <c r="I17" i="50"/>
  <c r="B4" i="50"/>
  <c r="J6" i="50" s="1"/>
  <c r="K7" i="50" s="1"/>
  <c r="K6" i="50" s="1"/>
  <c r="B3" i="50" s="1"/>
  <c r="B25" i="11" s="1"/>
  <c r="H17" i="50"/>
  <c r="B16" i="50"/>
  <c r="G17" i="50"/>
  <c r="F17" i="50"/>
  <c r="E17" i="50"/>
  <c r="D17" i="50"/>
  <c r="C17" i="50"/>
  <c r="I17" i="49"/>
  <c r="B4" i="49"/>
  <c r="J6" i="49" s="1"/>
  <c r="K7" i="49" s="1"/>
  <c r="K6" i="49" s="1"/>
  <c r="B3" i="49" s="1"/>
  <c r="B10" i="11" s="1"/>
  <c r="H17" i="49"/>
  <c r="B16" i="49"/>
  <c r="G17" i="49"/>
  <c r="F17" i="49"/>
  <c r="E17" i="49"/>
  <c r="D17" i="49"/>
  <c r="C17" i="49"/>
  <c r="I17" i="48"/>
  <c r="B4" i="48"/>
  <c r="J6" i="48" s="1"/>
  <c r="K7" i="48" s="1"/>
  <c r="K6" i="48" s="1"/>
  <c r="B3" i="48" s="1"/>
  <c r="B24" i="11" s="1"/>
  <c r="H17" i="48"/>
  <c r="B16" i="48"/>
  <c r="G17" i="48"/>
  <c r="F17" i="48"/>
  <c r="E17" i="48"/>
  <c r="D17" i="48"/>
  <c r="C17" i="48"/>
  <c r="I17" i="47"/>
  <c r="B4" i="47"/>
  <c r="J6" i="47" s="1"/>
  <c r="K7" i="47" s="1"/>
  <c r="K6" i="47" s="1"/>
  <c r="B3" i="47" s="1"/>
  <c r="B4" i="11" s="1"/>
  <c r="H17" i="47"/>
  <c r="B16" i="47"/>
  <c r="G17" i="47"/>
  <c r="F17" i="47"/>
  <c r="D17" i="47"/>
  <c r="E17" i="47"/>
  <c r="C17" i="47"/>
  <c r="I17" i="46"/>
  <c r="B4" i="46"/>
  <c r="J6" i="46" s="1"/>
  <c r="K7" i="46" s="1"/>
  <c r="K6" i="46" s="1"/>
  <c r="B3" i="46" s="1"/>
  <c r="B9" i="11" s="1"/>
  <c r="H17" i="46"/>
  <c r="B16" i="46"/>
  <c r="G17" i="46"/>
  <c r="F17" i="46"/>
  <c r="E17" i="46"/>
  <c r="D17" i="46"/>
  <c r="C17" i="46"/>
  <c r="I17" i="45"/>
  <c r="B4" i="45"/>
  <c r="J6" i="45" s="1"/>
  <c r="K7" i="45" s="1"/>
  <c r="K6" i="45" s="1"/>
  <c r="B3" i="45" s="1"/>
  <c r="B8" i="11" s="1"/>
  <c r="H17" i="45"/>
  <c r="B16" i="45"/>
  <c r="G17" i="45"/>
  <c r="F17" i="45"/>
  <c r="E17" i="45"/>
  <c r="D17" i="45"/>
  <c r="C17" i="45"/>
  <c r="I17" i="44"/>
  <c r="B4" i="44"/>
  <c r="J6" i="44" s="1"/>
  <c r="K7" i="44" s="1"/>
  <c r="K6" i="44" s="1"/>
  <c r="B3" i="44" s="1"/>
  <c r="B7" i="11" s="1"/>
  <c r="H17" i="44"/>
  <c r="B16" i="44"/>
  <c r="G17" i="44"/>
  <c r="F17" i="44"/>
  <c r="E17" i="44"/>
  <c r="D17" i="44"/>
  <c r="C17" i="44"/>
  <c r="I17" i="43"/>
  <c r="B4" i="43"/>
  <c r="J6" i="43" s="1"/>
  <c r="K7" i="43" s="1"/>
  <c r="K6" i="43" s="1"/>
  <c r="B3" i="43" s="1"/>
  <c r="B29" i="11" s="1"/>
  <c r="H17" i="43"/>
  <c r="B16" i="43"/>
  <c r="G17" i="43"/>
  <c r="F17" i="43"/>
  <c r="E17" i="43"/>
  <c r="D17" i="43"/>
  <c r="C17" i="43"/>
  <c r="I17" i="42"/>
  <c r="B4" i="42"/>
  <c r="J6" i="42" s="1"/>
  <c r="K7" i="42" s="1"/>
  <c r="K6" i="42" s="1"/>
  <c r="B3" i="42" s="1"/>
  <c r="B6" i="11" s="1"/>
  <c r="H17" i="42"/>
  <c r="B16" i="42"/>
  <c r="G17" i="42"/>
  <c r="F17" i="42"/>
  <c r="E17" i="42"/>
  <c r="D17" i="42"/>
  <c r="C17" i="42"/>
  <c r="I17" i="41"/>
  <c r="B4" i="41"/>
  <c r="J6" i="41" s="1"/>
  <c r="K7" i="41" s="1"/>
  <c r="K6" i="41" s="1"/>
  <c r="B3" i="41" s="1"/>
  <c r="B30" i="11" s="1"/>
  <c r="H17" i="41"/>
  <c r="B16" i="41"/>
  <c r="G17" i="41"/>
  <c r="F17" i="41"/>
  <c r="E17" i="41"/>
  <c r="D17" i="41"/>
  <c r="C17" i="41"/>
  <c r="I17" i="40"/>
  <c r="B4" i="40"/>
  <c r="J6" i="40" s="1"/>
  <c r="K7" i="40" s="1"/>
  <c r="K6" i="40" s="1"/>
  <c r="B3" i="40" s="1"/>
  <c r="B3" i="11" s="1"/>
  <c r="H17" i="40"/>
  <c r="B16" i="40"/>
  <c r="G17" i="40"/>
  <c r="F17" i="40"/>
  <c r="E17" i="40"/>
  <c r="D17" i="40"/>
  <c r="C17" i="40"/>
  <c r="I15" i="76" l="1"/>
  <c r="H15" i="76"/>
  <c r="B14" i="76"/>
  <c r="G15" i="76"/>
  <c r="F15" i="76"/>
  <c r="E15" i="76"/>
  <c r="D15" i="76"/>
  <c r="C15" i="76"/>
  <c r="I15" i="75"/>
  <c r="H15" i="75"/>
  <c r="B14" i="75"/>
  <c r="G15" i="75"/>
  <c r="F15" i="75"/>
  <c r="E15" i="75"/>
  <c r="D15" i="75"/>
  <c r="C15" i="75"/>
  <c r="I15" i="74"/>
  <c r="H15" i="74"/>
  <c r="B14" i="74"/>
  <c r="G15" i="74"/>
  <c r="F15" i="74"/>
  <c r="E15" i="74"/>
  <c r="D15" i="74"/>
  <c r="C15" i="74"/>
  <c r="I15" i="73"/>
  <c r="H15" i="73"/>
  <c r="B14" i="73"/>
  <c r="G15" i="73"/>
  <c r="F15" i="73"/>
  <c r="E15" i="73"/>
  <c r="D15" i="73"/>
  <c r="C15" i="73"/>
  <c r="I15" i="72"/>
  <c r="H15" i="72"/>
  <c r="B14" i="72"/>
  <c r="G15" i="72"/>
  <c r="F15" i="72"/>
  <c r="E15" i="72"/>
  <c r="D15" i="72"/>
  <c r="C15" i="72"/>
  <c r="I15" i="71"/>
  <c r="H15" i="71"/>
  <c r="B14" i="71"/>
  <c r="G15" i="71"/>
  <c r="F15" i="71"/>
  <c r="E15" i="71"/>
  <c r="D15" i="71"/>
  <c r="C15" i="71"/>
  <c r="I15" i="70"/>
  <c r="H15" i="70"/>
  <c r="B14" i="70"/>
  <c r="G15" i="70"/>
  <c r="F15" i="70"/>
  <c r="E15" i="70"/>
  <c r="D15" i="70"/>
  <c r="C15" i="70"/>
  <c r="I15" i="69"/>
  <c r="H15" i="69"/>
  <c r="B14" i="69"/>
  <c r="G15" i="69"/>
  <c r="F15" i="69"/>
  <c r="E15" i="69"/>
  <c r="D15" i="69"/>
  <c r="C15" i="69"/>
  <c r="I15" i="68"/>
  <c r="H15" i="68"/>
  <c r="B14" i="68"/>
  <c r="G15" i="68"/>
  <c r="F15" i="68"/>
  <c r="E15" i="68"/>
  <c r="D15" i="68"/>
  <c r="C15" i="68"/>
  <c r="I15" i="67"/>
  <c r="H15" i="67"/>
  <c r="B14" i="67"/>
  <c r="G15" i="67"/>
  <c r="F15" i="67"/>
  <c r="E15" i="67"/>
  <c r="D15" i="67"/>
  <c r="C15" i="67"/>
  <c r="I15" i="66"/>
  <c r="H15" i="66"/>
  <c r="B14" i="66"/>
  <c r="G15" i="66"/>
  <c r="F15" i="66"/>
  <c r="E15" i="66"/>
  <c r="D15" i="66"/>
  <c r="C15" i="66"/>
  <c r="I15" i="65"/>
  <c r="H15" i="65"/>
  <c r="B14" i="65"/>
  <c r="G15" i="65"/>
  <c r="F15" i="65"/>
  <c r="E15" i="65"/>
  <c r="D15" i="65"/>
  <c r="C15" i="65"/>
  <c r="I15" i="64"/>
  <c r="H15" i="64"/>
  <c r="B14" i="64"/>
  <c r="G15" i="64"/>
  <c r="F15" i="64"/>
  <c r="E15" i="64"/>
  <c r="D15" i="64"/>
  <c r="C15" i="64"/>
  <c r="I15" i="63"/>
  <c r="H15" i="63"/>
  <c r="B14" i="63"/>
  <c r="G15" i="63"/>
  <c r="F15" i="63"/>
  <c r="E15" i="63"/>
  <c r="D15" i="63"/>
  <c r="C15" i="63"/>
  <c r="I15" i="62"/>
  <c r="H15" i="62"/>
  <c r="B14" i="62"/>
  <c r="G15" i="62"/>
  <c r="F15" i="62"/>
  <c r="E15" i="62"/>
  <c r="D15" i="62"/>
  <c r="C15" i="62"/>
  <c r="E16" i="59"/>
  <c r="D16" i="59"/>
  <c r="C16" i="59"/>
  <c r="B15" i="59"/>
  <c r="I16" i="59"/>
  <c r="H16" i="59"/>
  <c r="G16" i="59"/>
  <c r="F16" i="59"/>
  <c r="E16" i="58"/>
  <c r="D16" i="58"/>
  <c r="C16" i="58"/>
  <c r="I16" i="58"/>
  <c r="F16" i="58"/>
  <c r="H16" i="58"/>
  <c r="B15" i="58"/>
  <c r="G16" i="58"/>
  <c r="E16" i="57"/>
  <c r="D16" i="57"/>
  <c r="C16" i="57"/>
  <c r="I16" i="57"/>
  <c r="H16" i="57"/>
  <c r="B15" i="57"/>
  <c r="G16" i="57"/>
  <c r="F16" i="57"/>
  <c r="E16" i="56"/>
  <c r="D16" i="56"/>
  <c r="C16" i="56"/>
  <c r="F16" i="56"/>
  <c r="I16" i="56"/>
  <c r="H16" i="56"/>
  <c r="B15" i="56"/>
  <c r="G16" i="56"/>
  <c r="E16" i="55"/>
  <c r="D16" i="55"/>
  <c r="C16" i="55"/>
  <c r="I16" i="55"/>
  <c r="H16" i="55"/>
  <c r="B15" i="55"/>
  <c r="G16" i="55"/>
  <c r="F16" i="55"/>
  <c r="E16" i="54"/>
  <c r="D16" i="54"/>
  <c r="C16" i="54"/>
  <c r="I16" i="54"/>
  <c r="H16" i="54"/>
  <c r="B15" i="54"/>
  <c r="G16" i="54"/>
  <c r="F16" i="54"/>
  <c r="E16" i="53"/>
  <c r="D16" i="53"/>
  <c r="C16" i="53"/>
  <c r="H16" i="53"/>
  <c r="B15" i="53"/>
  <c r="F16" i="53"/>
  <c r="I16" i="53"/>
  <c r="G16" i="53"/>
  <c r="E16" i="52"/>
  <c r="D16" i="52"/>
  <c r="C16" i="52"/>
  <c r="I16" i="52"/>
  <c r="H16" i="52"/>
  <c r="B15" i="52"/>
  <c r="F16" i="52"/>
  <c r="G16" i="52"/>
  <c r="E16" i="51"/>
  <c r="D16" i="51"/>
  <c r="C16" i="51"/>
  <c r="H16" i="51"/>
  <c r="B15" i="51"/>
  <c r="I16" i="51"/>
  <c r="G16" i="51"/>
  <c r="F16" i="51"/>
  <c r="E16" i="50"/>
  <c r="D16" i="50"/>
  <c r="C16" i="50"/>
  <c r="F16" i="50"/>
  <c r="I16" i="50"/>
  <c r="H16" i="50"/>
  <c r="B15" i="50"/>
  <c r="G16" i="50"/>
  <c r="E16" i="49"/>
  <c r="D16" i="49"/>
  <c r="C16" i="49"/>
  <c r="I16" i="49"/>
  <c r="H16" i="49"/>
  <c r="B15" i="49"/>
  <c r="G16" i="49"/>
  <c r="F16" i="49"/>
  <c r="E16" i="48"/>
  <c r="D16" i="48"/>
  <c r="C16" i="48"/>
  <c r="G16" i="48"/>
  <c r="I16" i="48"/>
  <c r="H16" i="48"/>
  <c r="B15" i="48"/>
  <c r="F16" i="48"/>
  <c r="E16" i="47"/>
  <c r="D16" i="47"/>
  <c r="C16" i="47"/>
  <c r="I16" i="47"/>
  <c r="H16" i="47"/>
  <c r="B15" i="47"/>
  <c r="G16" i="47"/>
  <c r="F16" i="47"/>
  <c r="E16" i="46"/>
  <c r="D16" i="46"/>
  <c r="C16" i="46"/>
  <c r="I16" i="46"/>
  <c r="H16" i="46"/>
  <c r="B15" i="46"/>
  <c r="F16" i="46"/>
  <c r="G16" i="46"/>
  <c r="E16" i="45"/>
  <c r="H16" i="45"/>
  <c r="B15" i="45"/>
  <c r="D16" i="45"/>
  <c r="C16" i="45"/>
  <c r="F16" i="45"/>
  <c r="I16" i="45"/>
  <c r="G16" i="45"/>
  <c r="E16" i="44"/>
  <c r="D16" i="44"/>
  <c r="C16" i="44"/>
  <c r="F16" i="44"/>
  <c r="I16" i="44"/>
  <c r="H16" i="44"/>
  <c r="B15" i="44"/>
  <c r="G16" i="44"/>
  <c r="E16" i="43"/>
  <c r="D16" i="43"/>
  <c r="C16" i="43"/>
  <c r="I16" i="43"/>
  <c r="H16" i="43"/>
  <c r="B15" i="43"/>
  <c r="G16" i="43"/>
  <c r="F16" i="43"/>
  <c r="E16" i="42"/>
  <c r="D16" i="42"/>
  <c r="C16" i="42"/>
  <c r="I16" i="42"/>
  <c r="H16" i="42"/>
  <c r="B15" i="42"/>
  <c r="G16" i="42"/>
  <c r="F16" i="42"/>
  <c r="E16" i="41"/>
  <c r="D16" i="41"/>
  <c r="C16" i="41"/>
  <c r="I16" i="41"/>
  <c r="H16" i="41"/>
  <c r="B15" i="41"/>
  <c r="G16" i="41"/>
  <c r="F16" i="41"/>
  <c r="E16" i="40"/>
  <c r="D16" i="40"/>
  <c r="C16" i="40"/>
  <c r="I16" i="40"/>
  <c r="H16" i="40"/>
  <c r="B15" i="40"/>
  <c r="G16" i="40"/>
  <c r="F16" i="40"/>
  <c r="E14" i="76" l="1"/>
  <c r="D14" i="76"/>
  <c r="C14" i="76"/>
  <c r="H14" i="76"/>
  <c r="B13" i="76"/>
  <c r="I14" i="76"/>
  <c r="G14" i="76"/>
  <c r="F14" i="76"/>
  <c r="E14" i="75"/>
  <c r="D14" i="75"/>
  <c r="C14" i="75"/>
  <c r="I14" i="75"/>
  <c r="H14" i="75"/>
  <c r="B13" i="75"/>
  <c r="F14" i="75"/>
  <c r="G14" i="75"/>
  <c r="E14" i="74"/>
  <c r="D14" i="74"/>
  <c r="C14" i="74"/>
  <c r="I14" i="74"/>
  <c r="H14" i="74"/>
  <c r="B13" i="74"/>
  <c r="G14" i="74"/>
  <c r="F14" i="74"/>
  <c r="E14" i="73"/>
  <c r="D14" i="73"/>
  <c r="C14" i="73"/>
  <c r="F14" i="73"/>
  <c r="I14" i="73"/>
  <c r="H14" i="73"/>
  <c r="B13" i="73"/>
  <c r="G14" i="73"/>
  <c r="E14" i="72"/>
  <c r="D14" i="72"/>
  <c r="C14" i="72"/>
  <c r="F14" i="72"/>
  <c r="I14" i="72"/>
  <c r="H14" i="72"/>
  <c r="B13" i="72"/>
  <c r="G14" i="72"/>
  <c r="E14" i="71"/>
  <c r="D14" i="71"/>
  <c r="C14" i="71"/>
  <c r="G14" i="71"/>
  <c r="I14" i="71"/>
  <c r="H14" i="71"/>
  <c r="B13" i="71"/>
  <c r="F14" i="71"/>
  <c r="E14" i="70"/>
  <c r="D14" i="70"/>
  <c r="C14" i="70"/>
  <c r="H14" i="70"/>
  <c r="B13" i="70"/>
  <c r="I14" i="70"/>
  <c r="G14" i="70"/>
  <c r="F14" i="70"/>
  <c r="E14" i="69"/>
  <c r="D14" i="69"/>
  <c r="C14" i="69"/>
  <c r="I14" i="69"/>
  <c r="H14" i="69"/>
  <c r="B13" i="69"/>
  <c r="F14" i="69"/>
  <c r="G14" i="69"/>
  <c r="E14" i="68"/>
  <c r="D14" i="68"/>
  <c r="C14" i="68"/>
  <c r="F14" i="68"/>
  <c r="I14" i="68"/>
  <c r="H14" i="68"/>
  <c r="B13" i="68"/>
  <c r="G14" i="68"/>
  <c r="E14" i="67"/>
  <c r="D14" i="67"/>
  <c r="C14" i="67"/>
  <c r="F14" i="67"/>
  <c r="I14" i="67"/>
  <c r="H14" i="67"/>
  <c r="B13" i="67"/>
  <c r="G14" i="67"/>
  <c r="E14" i="66"/>
  <c r="D14" i="66"/>
  <c r="C14" i="66"/>
  <c r="I14" i="66"/>
  <c r="H14" i="66"/>
  <c r="B13" i="66"/>
  <c r="G14" i="66"/>
  <c r="F14" i="66"/>
  <c r="E14" i="65"/>
  <c r="D14" i="65"/>
  <c r="C14" i="65"/>
  <c r="I14" i="65"/>
  <c r="H14" i="65"/>
  <c r="B13" i="65"/>
  <c r="G14" i="65"/>
  <c r="F14" i="65"/>
  <c r="E14" i="64"/>
  <c r="D14" i="64"/>
  <c r="C14" i="64"/>
  <c r="F14" i="64"/>
  <c r="I14" i="64"/>
  <c r="H14" i="64"/>
  <c r="B13" i="64"/>
  <c r="G14" i="64"/>
  <c r="E14" i="63"/>
  <c r="D14" i="63"/>
  <c r="C14" i="63"/>
  <c r="F14" i="63"/>
  <c r="I14" i="63"/>
  <c r="G14" i="63"/>
  <c r="H14" i="63"/>
  <c r="B13" i="63"/>
  <c r="E14" i="62"/>
  <c r="D14" i="62"/>
  <c r="C14" i="62"/>
  <c r="I14" i="62"/>
  <c r="H14" i="62"/>
  <c r="B13" i="62"/>
  <c r="G14" i="62"/>
  <c r="F14" i="62"/>
  <c r="I15" i="59"/>
  <c r="H15" i="59"/>
  <c r="B14" i="59"/>
  <c r="G15" i="59"/>
  <c r="F15" i="59"/>
  <c r="E15" i="59"/>
  <c r="D15" i="59"/>
  <c r="C15" i="59"/>
  <c r="I15" i="58"/>
  <c r="H15" i="58"/>
  <c r="B14" i="58"/>
  <c r="G15" i="58"/>
  <c r="F15" i="58"/>
  <c r="E15" i="58"/>
  <c r="D15" i="58"/>
  <c r="C15" i="58"/>
  <c r="I15" i="57"/>
  <c r="H15" i="57"/>
  <c r="B14" i="57"/>
  <c r="G15" i="57"/>
  <c r="F15" i="57"/>
  <c r="E15" i="57"/>
  <c r="D15" i="57"/>
  <c r="C15" i="57"/>
  <c r="I15" i="56"/>
  <c r="H15" i="56"/>
  <c r="B14" i="56"/>
  <c r="G15" i="56"/>
  <c r="F15" i="56"/>
  <c r="E15" i="56"/>
  <c r="D15" i="56"/>
  <c r="C15" i="56"/>
  <c r="I15" i="55"/>
  <c r="H15" i="55"/>
  <c r="B14" i="55"/>
  <c r="G15" i="55"/>
  <c r="F15" i="55"/>
  <c r="E15" i="55"/>
  <c r="D15" i="55"/>
  <c r="C15" i="55"/>
  <c r="I15" i="54"/>
  <c r="H15" i="54"/>
  <c r="B14" i="54"/>
  <c r="G15" i="54"/>
  <c r="F15" i="54"/>
  <c r="E15" i="54"/>
  <c r="D15" i="54"/>
  <c r="C15" i="54"/>
  <c r="I15" i="53"/>
  <c r="H15" i="53"/>
  <c r="B14" i="53"/>
  <c r="G15" i="53"/>
  <c r="F15" i="53"/>
  <c r="E15" i="53"/>
  <c r="D15" i="53"/>
  <c r="C15" i="53"/>
  <c r="I15" i="52"/>
  <c r="H15" i="52"/>
  <c r="B14" i="52"/>
  <c r="G15" i="52"/>
  <c r="F15" i="52"/>
  <c r="E15" i="52"/>
  <c r="D15" i="52"/>
  <c r="C15" i="52"/>
  <c r="I15" i="51"/>
  <c r="H15" i="51"/>
  <c r="B14" i="51"/>
  <c r="G15" i="51"/>
  <c r="F15" i="51"/>
  <c r="E15" i="51"/>
  <c r="D15" i="51"/>
  <c r="C15" i="51"/>
  <c r="I15" i="50"/>
  <c r="H15" i="50"/>
  <c r="B14" i="50"/>
  <c r="G15" i="50"/>
  <c r="F15" i="50"/>
  <c r="E15" i="50"/>
  <c r="D15" i="50"/>
  <c r="C15" i="50"/>
  <c r="I15" i="49"/>
  <c r="H15" i="49"/>
  <c r="B14" i="49"/>
  <c r="G15" i="49"/>
  <c r="F15" i="49"/>
  <c r="E15" i="49"/>
  <c r="D15" i="49"/>
  <c r="C15" i="49"/>
  <c r="I15" i="48"/>
  <c r="H15" i="48"/>
  <c r="B14" i="48"/>
  <c r="G15" i="48"/>
  <c r="F15" i="48"/>
  <c r="E15" i="48"/>
  <c r="D15" i="48"/>
  <c r="C15" i="48"/>
  <c r="I15" i="47"/>
  <c r="H15" i="47"/>
  <c r="B14" i="47"/>
  <c r="G15" i="47"/>
  <c r="D15" i="47"/>
  <c r="F15" i="47"/>
  <c r="E15" i="47"/>
  <c r="C15" i="47"/>
  <c r="I15" i="46"/>
  <c r="H15" i="46"/>
  <c r="B14" i="46"/>
  <c r="G15" i="46"/>
  <c r="F15" i="46"/>
  <c r="E15" i="46"/>
  <c r="D15" i="46"/>
  <c r="C15" i="46"/>
  <c r="I15" i="45"/>
  <c r="H15" i="45"/>
  <c r="B14" i="45"/>
  <c r="G15" i="45"/>
  <c r="F15" i="45"/>
  <c r="E15" i="45"/>
  <c r="D15" i="45"/>
  <c r="C15" i="45"/>
  <c r="I15" i="44"/>
  <c r="H15" i="44"/>
  <c r="B14" i="44"/>
  <c r="G15" i="44"/>
  <c r="F15" i="44"/>
  <c r="E15" i="44"/>
  <c r="D15" i="44"/>
  <c r="C15" i="44"/>
  <c r="I15" i="43"/>
  <c r="H15" i="43"/>
  <c r="B14" i="43"/>
  <c r="G15" i="43"/>
  <c r="F15" i="43"/>
  <c r="E15" i="43"/>
  <c r="D15" i="43"/>
  <c r="C15" i="43"/>
  <c r="I15" i="42"/>
  <c r="H15" i="42"/>
  <c r="B14" i="42"/>
  <c r="G15" i="42"/>
  <c r="F15" i="42"/>
  <c r="E15" i="42"/>
  <c r="D15" i="42"/>
  <c r="C15" i="42"/>
  <c r="I15" i="41"/>
  <c r="H15" i="41"/>
  <c r="B14" i="41"/>
  <c r="G15" i="41"/>
  <c r="F15" i="41"/>
  <c r="E15" i="41"/>
  <c r="D15" i="41"/>
  <c r="C15" i="41"/>
  <c r="I15" i="40"/>
  <c r="H15" i="40"/>
  <c r="B14" i="40"/>
  <c r="G15" i="40"/>
  <c r="F15" i="40"/>
  <c r="E15" i="40"/>
  <c r="D15" i="40"/>
  <c r="C15" i="40"/>
  <c r="I13" i="76" l="1"/>
  <c r="H13" i="76"/>
  <c r="G13" i="76"/>
  <c r="F13" i="76"/>
  <c r="E13" i="76"/>
  <c r="D13" i="76"/>
  <c r="C13" i="76"/>
  <c r="I13" i="75"/>
  <c r="H13" i="75"/>
  <c r="G13" i="75"/>
  <c r="F13" i="75"/>
  <c r="E13" i="75"/>
  <c r="D13" i="75"/>
  <c r="C13" i="75"/>
  <c r="I13" i="74"/>
  <c r="H13" i="74"/>
  <c r="G13" i="74"/>
  <c r="F13" i="74"/>
  <c r="E13" i="74"/>
  <c r="D13" i="74"/>
  <c r="C13" i="74"/>
  <c r="I13" i="73"/>
  <c r="H13" i="73"/>
  <c r="G13" i="73"/>
  <c r="F13" i="73"/>
  <c r="E13" i="73"/>
  <c r="D13" i="73"/>
  <c r="C13" i="73"/>
  <c r="I13" i="72"/>
  <c r="H13" i="72"/>
  <c r="G13" i="72"/>
  <c r="F13" i="72"/>
  <c r="E13" i="72"/>
  <c r="D13" i="72"/>
  <c r="C13" i="72"/>
  <c r="I13" i="71"/>
  <c r="H13" i="71"/>
  <c r="G13" i="71"/>
  <c r="F13" i="71"/>
  <c r="E13" i="71"/>
  <c r="D13" i="71"/>
  <c r="C13" i="71"/>
  <c r="I13" i="70"/>
  <c r="H13" i="70"/>
  <c r="G13" i="70"/>
  <c r="F13" i="70"/>
  <c r="E13" i="70"/>
  <c r="D13" i="70"/>
  <c r="C13" i="70"/>
  <c r="I13" i="69"/>
  <c r="H13" i="69"/>
  <c r="G13" i="69"/>
  <c r="F13" i="69"/>
  <c r="E13" i="69"/>
  <c r="D13" i="69"/>
  <c r="C13" i="69"/>
  <c r="I13" i="68"/>
  <c r="H13" i="68"/>
  <c r="G13" i="68"/>
  <c r="F13" i="68"/>
  <c r="E13" i="68"/>
  <c r="D13" i="68"/>
  <c r="C13" i="68"/>
  <c r="I13" i="67"/>
  <c r="H13" i="67"/>
  <c r="G13" i="67"/>
  <c r="F13" i="67"/>
  <c r="E13" i="67"/>
  <c r="D13" i="67"/>
  <c r="C13" i="67"/>
  <c r="I13" i="66"/>
  <c r="H13" i="66"/>
  <c r="G13" i="66"/>
  <c r="F13" i="66"/>
  <c r="E13" i="66"/>
  <c r="D13" i="66"/>
  <c r="C13" i="66"/>
  <c r="I13" i="65"/>
  <c r="H13" i="65"/>
  <c r="G13" i="65"/>
  <c r="F13" i="65"/>
  <c r="E13" i="65"/>
  <c r="D13" i="65"/>
  <c r="C13" i="65"/>
  <c r="I13" i="64"/>
  <c r="H13" i="64"/>
  <c r="G13" i="64"/>
  <c r="F13" i="64"/>
  <c r="E13" i="64"/>
  <c r="D13" i="64"/>
  <c r="C13" i="64"/>
  <c r="I13" i="63"/>
  <c r="H13" i="63"/>
  <c r="G13" i="63"/>
  <c r="F13" i="63"/>
  <c r="E13" i="63"/>
  <c r="D13" i="63"/>
  <c r="C13" i="63"/>
  <c r="I13" i="62"/>
  <c r="H13" i="62"/>
  <c r="G13" i="62"/>
  <c r="F13" i="62"/>
  <c r="E13" i="62"/>
  <c r="D13" i="62"/>
  <c r="C13" i="62"/>
  <c r="E14" i="59"/>
  <c r="D14" i="59"/>
  <c r="C14" i="59"/>
  <c r="B13" i="59"/>
  <c r="H14" i="59"/>
  <c r="I14" i="59"/>
  <c r="G14" i="59"/>
  <c r="F14" i="59"/>
  <c r="E14" i="58"/>
  <c r="D14" i="58"/>
  <c r="C14" i="58"/>
  <c r="I14" i="58"/>
  <c r="H14" i="58"/>
  <c r="B13" i="58"/>
  <c r="F14" i="58"/>
  <c r="G14" i="58"/>
  <c r="E14" i="57"/>
  <c r="D14" i="57"/>
  <c r="C14" i="57"/>
  <c r="I14" i="57"/>
  <c r="H14" i="57"/>
  <c r="B13" i="57"/>
  <c r="G14" i="57"/>
  <c r="F14" i="57"/>
  <c r="E14" i="56"/>
  <c r="D14" i="56"/>
  <c r="C14" i="56"/>
  <c r="F14" i="56"/>
  <c r="I14" i="56"/>
  <c r="H14" i="56"/>
  <c r="B13" i="56"/>
  <c r="G14" i="56"/>
  <c r="E14" i="55"/>
  <c r="D14" i="55"/>
  <c r="C14" i="55"/>
  <c r="F14" i="55"/>
  <c r="G14" i="55"/>
  <c r="I14" i="55"/>
  <c r="H14" i="55"/>
  <c r="B13" i="55"/>
  <c r="E14" i="54"/>
  <c r="D14" i="54"/>
  <c r="C14" i="54"/>
  <c r="I14" i="54"/>
  <c r="F14" i="54"/>
  <c r="H14" i="54"/>
  <c r="B13" i="54"/>
  <c r="G14" i="54"/>
  <c r="E14" i="53"/>
  <c r="D14" i="53"/>
  <c r="C14" i="53"/>
  <c r="B13" i="53"/>
  <c r="F14" i="53"/>
  <c r="I14" i="53"/>
  <c r="H14" i="53"/>
  <c r="G14" i="53"/>
  <c r="E14" i="52"/>
  <c r="D14" i="52"/>
  <c r="C14" i="52"/>
  <c r="F14" i="52"/>
  <c r="I14" i="52"/>
  <c r="H14" i="52"/>
  <c r="B13" i="52"/>
  <c r="G14" i="52"/>
  <c r="E14" i="51"/>
  <c r="D14" i="51"/>
  <c r="C14" i="51"/>
  <c r="H14" i="51"/>
  <c r="B13" i="51"/>
  <c r="I14" i="51"/>
  <c r="G14" i="51"/>
  <c r="F14" i="51"/>
  <c r="E14" i="50"/>
  <c r="D14" i="50"/>
  <c r="C14" i="50"/>
  <c r="I14" i="50"/>
  <c r="H14" i="50"/>
  <c r="B13" i="50"/>
  <c r="F14" i="50"/>
  <c r="G14" i="50"/>
  <c r="E14" i="49"/>
  <c r="D14" i="49"/>
  <c r="C14" i="49"/>
  <c r="F14" i="49"/>
  <c r="I14" i="49"/>
  <c r="H14" i="49"/>
  <c r="B13" i="49"/>
  <c r="G14" i="49"/>
  <c r="E14" i="48"/>
  <c r="D14" i="48"/>
  <c r="C14" i="48"/>
  <c r="F14" i="48"/>
  <c r="G14" i="48"/>
  <c r="I14" i="48"/>
  <c r="H14" i="48"/>
  <c r="B13" i="48"/>
  <c r="E14" i="47"/>
  <c r="D14" i="47"/>
  <c r="C14" i="47"/>
  <c r="I14" i="47"/>
  <c r="H14" i="47"/>
  <c r="B13" i="47"/>
  <c r="G14" i="47"/>
  <c r="F14" i="47"/>
  <c r="E14" i="46"/>
  <c r="D14" i="46"/>
  <c r="C14" i="46"/>
  <c r="I14" i="46"/>
  <c r="F14" i="46"/>
  <c r="H14" i="46"/>
  <c r="B13" i="46"/>
  <c r="G14" i="46"/>
  <c r="E14" i="45"/>
  <c r="B13" i="45"/>
  <c r="F14" i="45"/>
  <c r="D14" i="45"/>
  <c r="C14" i="45"/>
  <c r="I14" i="45"/>
  <c r="H14" i="45"/>
  <c r="G14" i="45"/>
  <c r="E14" i="44"/>
  <c r="D14" i="44"/>
  <c r="F14" i="44"/>
  <c r="C14" i="44"/>
  <c r="I14" i="44"/>
  <c r="H14" i="44"/>
  <c r="B13" i="44"/>
  <c r="G14" i="44"/>
  <c r="E14" i="43"/>
  <c r="D14" i="43"/>
  <c r="C14" i="43"/>
  <c r="I14" i="43"/>
  <c r="H14" i="43"/>
  <c r="B13" i="43"/>
  <c r="G14" i="43"/>
  <c r="F14" i="43"/>
  <c r="E14" i="42"/>
  <c r="D14" i="42"/>
  <c r="C14" i="42"/>
  <c r="F14" i="42"/>
  <c r="I14" i="42"/>
  <c r="H14" i="42"/>
  <c r="B13" i="42"/>
  <c r="G14" i="42"/>
  <c r="E14" i="41"/>
  <c r="D14" i="41"/>
  <c r="C14" i="41"/>
  <c r="I14" i="41"/>
  <c r="H14" i="41"/>
  <c r="B13" i="41"/>
  <c r="G14" i="41"/>
  <c r="F14" i="41"/>
  <c r="E14" i="40"/>
  <c r="D14" i="40"/>
  <c r="C14" i="40"/>
  <c r="I14" i="40"/>
  <c r="H14" i="40"/>
  <c r="B13" i="40"/>
  <c r="G14" i="40"/>
  <c r="F14" i="40"/>
  <c r="I13" i="59" l="1"/>
  <c r="H13" i="59"/>
  <c r="G13" i="59"/>
  <c r="F13" i="59"/>
  <c r="E13" i="59"/>
  <c r="D13" i="59"/>
  <c r="C13" i="59"/>
  <c r="I13" i="58"/>
  <c r="H13" i="58"/>
  <c r="G13" i="58"/>
  <c r="F13" i="58"/>
  <c r="E13" i="58"/>
  <c r="D13" i="58"/>
  <c r="C13" i="58"/>
  <c r="I13" i="57"/>
  <c r="H13" i="57"/>
  <c r="G13" i="57"/>
  <c r="F13" i="57"/>
  <c r="E13" i="57"/>
  <c r="D13" i="57"/>
  <c r="C13" i="57"/>
  <c r="I13" i="56"/>
  <c r="H13" i="56"/>
  <c r="G13" i="56"/>
  <c r="F13" i="56"/>
  <c r="E13" i="56"/>
  <c r="D13" i="56"/>
  <c r="C13" i="56"/>
  <c r="I13" i="55"/>
  <c r="H13" i="55"/>
  <c r="G13" i="55"/>
  <c r="F13" i="55"/>
  <c r="E13" i="55"/>
  <c r="D13" i="55"/>
  <c r="C13" i="55"/>
  <c r="I13" i="54"/>
  <c r="H13" i="54"/>
  <c r="G13" i="54"/>
  <c r="F13" i="54"/>
  <c r="E13" i="54"/>
  <c r="D13" i="54"/>
  <c r="C13" i="54"/>
  <c r="I13" i="53"/>
  <c r="H13" i="53"/>
  <c r="G13" i="53"/>
  <c r="F13" i="53"/>
  <c r="E13" i="53"/>
  <c r="D13" i="53"/>
  <c r="C13" i="53"/>
  <c r="I13" i="52"/>
  <c r="H13" i="52"/>
  <c r="G13" i="52"/>
  <c r="F13" i="52"/>
  <c r="E13" i="52"/>
  <c r="D13" i="52"/>
  <c r="C13" i="52"/>
  <c r="I13" i="51"/>
  <c r="H13" i="51"/>
  <c r="G13" i="51"/>
  <c r="F13" i="51"/>
  <c r="E13" i="51"/>
  <c r="D13" i="51"/>
  <c r="C13" i="51"/>
  <c r="I13" i="50"/>
  <c r="H13" i="50"/>
  <c r="G13" i="50"/>
  <c r="F13" i="50"/>
  <c r="E13" i="50"/>
  <c r="D13" i="50"/>
  <c r="C13" i="50"/>
  <c r="I13" i="49"/>
  <c r="H13" i="49"/>
  <c r="G13" i="49"/>
  <c r="F13" i="49"/>
  <c r="E13" i="49"/>
  <c r="D13" i="49"/>
  <c r="C13" i="49"/>
  <c r="I13" i="48"/>
  <c r="H13" i="48"/>
  <c r="G13" i="48"/>
  <c r="F13" i="48"/>
  <c r="E13" i="48"/>
  <c r="D13" i="48"/>
  <c r="C13" i="48"/>
  <c r="I13" i="47"/>
  <c r="H13" i="47"/>
  <c r="D13" i="47"/>
  <c r="G13" i="47"/>
  <c r="F13" i="47"/>
  <c r="E13" i="47"/>
  <c r="C13" i="47"/>
  <c r="I13" i="46"/>
  <c r="H13" i="46"/>
  <c r="G13" i="46"/>
  <c r="F13" i="46"/>
  <c r="E13" i="46"/>
  <c r="D13" i="46"/>
  <c r="C13" i="46"/>
  <c r="I13" i="45"/>
  <c r="H13" i="45"/>
  <c r="G13" i="45"/>
  <c r="F13" i="45"/>
  <c r="E13" i="45"/>
  <c r="D13" i="45"/>
  <c r="C13" i="45"/>
  <c r="I13" i="44"/>
  <c r="H13" i="44"/>
  <c r="G13" i="44"/>
  <c r="F13" i="44"/>
  <c r="E13" i="44"/>
  <c r="D13" i="44"/>
  <c r="C13" i="44"/>
  <c r="I13" i="43"/>
  <c r="H13" i="43"/>
  <c r="G13" i="43"/>
  <c r="F13" i="43"/>
  <c r="E13" i="43"/>
  <c r="D13" i="43"/>
  <c r="C13" i="43"/>
  <c r="I13" i="42"/>
  <c r="H13" i="42"/>
  <c r="G13" i="42"/>
  <c r="F13" i="42"/>
  <c r="E13" i="42"/>
  <c r="D13" i="42"/>
  <c r="C13" i="42"/>
  <c r="I13" i="41"/>
  <c r="H13" i="41"/>
  <c r="G13" i="41"/>
  <c r="F13" i="41"/>
  <c r="E13" i="41"/>
  <c r="D13" i="41"/>
  <c r="C13" i="41"/>
  <c r="I13" i="40"/>
  <c r="H13" i="40"/>
  <c r="G13" i="40"/>
  <c r="F13" i="40"/>
  <c r="E13" i="40"/>
  <c r="D13" i="40"/>
  <c r="C13" i="40"/>
  <c r="A4" i="23" l="1"/>
  <c r="AF11" i="23"/>
  <c r="AF12" i="23"/>
  <c r="AF13" i="23"/>
  <c r="AF14" i="23"/>
  <c r="AF15" i="23"/>
  <c r="AF16" i="23"/>
  <c r="AF17" i="23"/>
  <c r="AF18" i="23"/>
  <c r="AF19" i="23"/>
  <c r="AF20" i="23"/>
  <c r="AF21" i="23"/>
  <c r="AF22" i="23"/>
  <c r="AF23" i="23"/>
  <c r="AF24" i="23"/>
  <c r="AF25" i="23"/>
  <c r="AF26" i="23"/>
  <c r="AF27" i="23"/>
  <c r="AF28" i="23"/>
  <c r="AF29" i="23"/>
  <c r="AF30" i="23"/>
  <c r="AF31" i="23"/>
  <c r="AF32" i="23"/>
  <c r="AF33" i="23"/>
  <c r="AF34" i="23"/>
  <c r="AF35" i="23"/>
  <c r="AF36" i="23"/>
  <c r="AF37" i="23"/>
  <c r="AF38" i="23"/>
  <c r="AF39" i="23"/>
  <c r="AF40" i="23"/>
  <c r="AF41" i="23"/>
  <c r="AF42" i="23"/>
  <c r="AF43" i="23"/>
  <c r="AF44" i="23"/>
  <c r="AF45" i="23"/>
  <c r="AF46" i="23"/>
  <c r="AF47" i="23"/>
  <c r="AF48" i="23"/>
  <c r="AF49" i="23"/>
  <c r="AF50" i="23"/>
  <c r="AF51" i="23"/>
  <c r="AF52" i="23"/>
  <c r="AF53" i="23"/>
  <c r="AF54" i="23"/>
  <c r="AF55" i="23"/>
  <c r="AF10" i="23"/>
  <c r="AF3" i="23"/>
  <c r="AF4" i="23"/>
  <c r="AF5" i="23"/>
  <c r="AF6" i="23"/>
  <c r="AF7" i="23"/>
  <c r="AF8" i="23"/>
  <c r="AF9" i="23"/>
  <c r="AF2" i="23"/>
  <c r="AC3" i="11" l="1"/>
  <c r="B7" i="23"/>
  <c r="B18" i="23"/>
  <c r="C18" i="23" l="1"/>
  <c r="E18" i="23"/>
  <c r="D18" i="23"/>
  <c r="F18" i="23"/>
  <c r="G18" i="23"/>
  <c r="H18" i="23"/>
  <c r="AE4" i="23"/>
  <c r="AE5" i="23"/>
  <c r="AE6" i="23"/>
  <c r="AE7" i="23"/>
  <c r="AE8" i="23"/>
  <c r="AE9" i="23"/>
  <c r="AE10" i="23"/>
  <c r="AE11" i="23"/>
  <c r="AE12" i="23"/>
  <c r="AE13" i="23"/>
  <c r="AE14" i="23"/>
  <c r="AE15" i="23"/>
  <c r="AE16" i="23"/>
  <c r="AE17" i="23"/>
  <c r="AE18" i="23"/>
  <c r="AE19" i="23"/>
  <c r="AE20" i="23"/>
  <c r="AE21" i="23"/>
  <c r="AE22" i="23"/>
  <c r="AE23" i="23"/>
  <c r="AE24" i="23"/>
  <c r="AE25" i="23"/>
  <c r="AE26" i="23"/>
  <c r="AE27" i="23"/>
  <c r="AE28" i="23"/>
  <c r="AE29" i="23"/>
  <c r="AE30" i="23"/>
  <c r="AE31" i="23"/>
  <c r="AE32" i="23"/>
  <c r="AE33" i="23"/>
  <c r="AE34" i="23"/>
  <c r="AE35" i="23"/>
  <c r="AE36" i="23"/>
  <c r="AE37" i="23"/>
  <c r="AE38" i="23"/>
  <c r="AE39" i="23"/>
  <c r="AE40" i="23"/>
  <c r="AE41" i="23"/>
  <c r="AE42" i="23"/>
  <c r="AE43" i="23"/>
  <c r="AE44" i="23"/>
  <c r="AE45" i="23"/>
  <c r="AE46" i="23"/>
  <c r="AE47" i="23"/>
  <c r="AE48" i="23"/>
  <c r="AE49" i="23"/>
  <c r="AE50" i="23"/>
  <c r="AE51" i="23"/>
  <c r="AE52" i="23"/>
  <c r="AE53" i="23"/>
  <c r="AE54" i="23"/>
  <c r="AE55" i="23"/>
  <c r="AE3" i="23"/>
  <c r="G10" i="23"/>
  <c r="G9" i="23"/>
  <c r="G8" i="23"/>
  <c r="G6" i="23"/>
  <c r="Q3" i="23"/>
  <c r="Q23" i="11" s="1"/>
  <c r="B17" i="23" l="1"/>
  <c r="B4" i="23" s="1"/>
  <c r="J6" i="23" s="1"/>
  <c r="K7" i="23" s="1"/>
  <c r="K6" i="23" s="1"/>
  <c r="B3" i="23" s="1"/>
  <c r="B23" i="11" s="1"/>
  <c r="G7" i="23"/>
  <c r="S3" i="23"/>
  <c r="S23" i="11" s="1"/>
  <c r="AG41" i="23"/>
  <c r="AH41" i="23"/>
  <c r="AM41" i="23"/>
  <c r="AI41" i="23"/>
  <c r="AJ41" i="23"/>
  <c r="AK41" i="23"/>
  <c r="AL41" i="23"/>
  <c r="AG42" i="23"/>
  <c r="AN42" i="23" s="1"/>
  <c r="AH42" i="23"/>
  <c r="AM42" i="23"/>
  <c r="AI42" i="23"/>
  <c r="AJ42" i="23"/>
  <c r="AK42" i="23"/>
  <c r="AL42" i="23"/>
  <c r="AG43" i="23"/>
  <c r="AH43" i="23"/>
  <c r="AM43" i="23"/>
  <c r="AI43" i="23"/>
  <c r="AJ43" i="23"/>
  <c r="AK43" i="23"/>
  <c r="AL43" i="23"/>
  <c r="AG44" i="23"/>
  <c r="AH44" i="23"/>
  <c r="AM44" i="23"/>
  <c r="AI44" i="23"/>
  <c r="AJ44" i="23"/>
  <c r="AK44" i="23"/>
  <c r="AL44" i="23"/>
  <c r="AG45" i="23"/>
  <c r="AH45" i="23"/>
  <c r="AM45" i="23"/>
  <c r="AI45" i="23"/>
  <c r="AJ45" i="23"/>
  <c r="AK45" i="23"/>
  <c r="AL45" i="23"/>
  <c r="AG46" i="23"/>
  <c r="AH46" i="23"/>
  <c r="AM46" i="23"/>
  <c r="AI46" i="23"/>
  <c r="AJ46" i="23"/>
  <c r="AK46" i="23"/>
  <c r="AL46" i="23"/>
  <c r="AG47" i="23"/>
  <c r="AH47" i="23"/>
  <c r="AM47" i="23"/>
  <c r="AI47" i="23"/>
  <c r="AJ47" i="23"/>
  <c r="AK47" i="23"/>
  <c r="AL47" i="23"/>
  <c r="AG48" i="23"/>
  <c r="AH48" i="23"/>
  <c r="AM48" i="23"/>
  <c r="AI48" i="23"/>
  <c r="AJ48" i="23"/>
  <c r="AK48" i="23"/>
  <c r="AL48" i="23"/>
  <c r="AG49" i="23"/>
  <c r="AH49" i="23"/>
  <c r="AM49" i="23"/>
  <c r="AI49" i="23"/>
  <c r="AJ49" i="23"/>
  <c r="AK49" i="23"/>
  <c r="AL49" i="23"/>
  <c r="AG50" i="23"/>
  <c r="AH50" i="23"/>
  <c r="AM50" i="23"/>
  <c r="AI50" i="23"/>
  <c r="AJ50" i="23"/>
  <c r="AK50" i="23"/>
  <c r="AL50" i="23"/>
  <c r="AG51" i="23"/>
  <c r="AH51" i="23"/>
  <c r="AM51" i="23"/>
  <c r="AI51" i="23"/>
  <c r="AJ51" i="23"/>
  <c r="AK51" i="23"/>
  <c r="AL51" i="23"/>
  <c r="AG52" i="23"/>
  <c r="AH52" i="23"/>
  <c r="AM52" i="23"/>
  <c r="AI52" i="23"/>
  <c r="AJ52" i="23"/>
  <c r="AK52" i="23"/>
  <c r="AL52" i="23"/>
  <c r="AG53" i="23"/>
  <c r="AH53" i="23"/>
  <c r="AM53" i="23"/>
  <c r="AI53" i="23"/>
  <c r="AJ53" i="23"/>
  <c r="AK53" i="23"/>
  <c r="AL53" i="23"/>
  <c r="AG54" i="23"/>
  <c r="AH54" i="23"/>
  <c r="AM54" i="23"/>
  <c r="AI54" i="23"/>
  <c r="AJ54" i="23"/>
  <c r="AK54" i="23"/>
  <c r="AL54" i="23"/>
  <c r="AG55" i="23"/>
  <c r="AH55" i="23"/>
  <c r="AM55" i="23"/>
  <c r="AI55" i="23"/>
  <c r="AJ55" i="23"/>
  <c r="AK55" i="23"/>
  <c r="AL55" i="23"/>
  <c r="B16" i="23" l="1"/>
  <c r="B15" i="23" s="1"/>
  <c r="G17" i="23"/>
  <c r="H17" i="23"/>
  <c r="F17" i="23"/>
  <c r="C17" i="23"/>
  <c r="E17" i="23"/>
  <c r="D17" i="23"/>
  <c r="AN49" i="23"/>
  <c r="AN46" i="23"/>
  <c r="AN45" i="23"/>
  <c r="AN51" i="23"/>
  <c r="AN50" i="23"/>
  <c r="AN48" i="23"/>
  <c r="AN53" i="23"/>
  <c r="AN44" i="23"/>
  <c r="AN54" i="23"/>
  <c r="AN47" i="23"/>
  <c r="AN52" i="23"/>
  <c r="AN55" i="23"/>
  <c r="AN43" i="23"/>
  <c r="AG25" i="23"/>
  <c r="AH25" i="23"/>
  <c r="AM25" i="23"/>
  <c r="AI25" i="23"/>
  <c r="AJ25" i="23"/>
  <c r="AK25" i="23"/>
  <c r="AL25" i="23"/>
  <c r="AG26" i="23"/>
  <c r="AH26" i="23"/>
  <c r="AM26" i="23"/>
  <c r="AI26" i="23"/>
  <c r="AJ26" i="23"/>
  <c r="AK26" i="23"/>
  <c r="AL26" i="23"/>
  <c r="AG27" i="23"/>
  <c r="AH27" i="23"/>
  <c r="AM27" i="23"/>
  <c r="AI27" i="23"/>
  <c r="AJ27" i="23"/>
  <c r="AK27" i="23"/>
  <c r="AL27" i="23"/>
  <c r="AG28" i="23"/>
  <c r="AH28" i="23"/>
  <c r="AM28" i="23"/>
  <c r="AI28" i="23"/>
  <c r="AJ28" i="23"/>
  <c r="AK28" i="23"/>
  <c r="AL28" i="23"/>
  <c r="AG29" i="23"/>
  <c r="AH29" i="23"/>
  <c r="AM29" i="23"/>
  <c r="AI29" i="23"/>
  <c r="AJ29" i="23"/>
  <c r="AK29" i="23"/>
  <c r="AL29" i="23"/>
  <c r="AG30" i="23"/>
  <c r="AH30" i="23"/>
  <c r="AM30" i="23"/>
  <c r="AI30" i="23"/>
  <c r="AJ30" i="23"/>
  <c r="AK30" i="23"/>
  <c r="AL30" i="23"/>
  <c r="AG31" i="23"/>
  <c r="AH31" i="23"/>
  <c r="AM31" i="23"/>
  <c r="AI31" i="23"/>
  <c r="AJ31" i="23"/>
  <c r="AK31" i="23"/>
  <c r="AL31" i="23"/>
  <c r="AG32" i="23"/>
  <c r="AH32" i="23"/>
  <c r="AM32" i="23"/>
  <c r="AI32" i="23"/>
  <c r="AJ32" i="23"/>
  <c r="AK32" i="23"/>
  <c r="AL32" i="23"/>
  <c r="AG33" i="23"/>
  <c r="AH33" i="23"/>
  <c r="AM33" i="23"/>
  <c r="AI33" i="23"/>
  <c r="AJ33" i="23"/>
  <c r="AK33" i="23"/>
  <c r="AL33" i="23"/>
  <c r="AG34" i="23"/>
  <c r="AH34" i="23"/>
  <c r="AM34" i="23"/>
  <c r="AI34" i="23"/>
  <c r="AJ34" i="23"/>
  <c r="AK34" i="23"/>
  <c r="AL34" i="23"/>
  <c r="AG35" i="23"/>
  <c r="AH35" i="23"/>
  <c r="AM35" i="23"/>
  <c r="AI35" i="23"/>
  <c r="AJ35" i="23"/>
  <c r="AK35" i="23"/>
  <c r="AL35" i="23"/>
  <c r="AG36" i="23"/>
  <c r="AH36" i="23"/>
  <c r="AM36" i="23"/>
  <c r="AI36" i="23"/>
  <c r="AJ36" i="23"/>
  <c r="AK36" i="23"/>
  <c r="AL36" i="23"/>
  <c r="AG37" i="23"/>
  <c r="AH37" i="23"/>
  <c r="AM37" i="23"/>
  <c r="AI37" i="23"/>
  <c r="AJ37" i="23"/>
  <c r="AK37" i="23"/>
  <c r="AL37" i="23"/>
  <c r="AG38" i="23"/>
  <c r="AH38" i="23"/>
  <c r="AM38" i="23"/>
  <c r="AI38" i="23"/>
  <c r="AJ38" i="23"/>
  <c r="AK38" i="23"/>
  <c r="AL38" i="23"/>
  <c r="AG39" i="23"/>
  <c r="AH39" i="23"/>
  <c r="AM39" i="23"/>
  <c r="AI39" i="23"/>
  <c r="AJ39" i="23"/>
  <c r="AK39" i="23"/>
  <c r="AL39" i="23"/>
  <c r="AG40" i="23"/>
  <c r="AH40" i="23"/>
  <c r="AM40" i="23"/>
  <c r="AI40" i="23"/>
  <c r="AJ40" i="23"/>
  <c r="AK40" i="23"/>
  <c r="AL40" i="23"/>
  <c r="AL24" i="23"/>
  <c r="AK24" i="23"/>
  <c r="AJ24" i="23"/>
  <c r="AI24" i="23"/>
  <c r="AL23" i="23"/>
  <c r="AK23" i="23"/>
  <c r="AJ23" i="23"/>
  <c r="AI23" i="23"/>
  <c r="AL22" i="23"/>
  <c r="AK22" i="23"/>
  <c r="AJ22" i="23"/>
  <c r="AI22" i="23"/>
  <c r="AL21" i="23"/>
  <c r="AK21" i="23"/>
  <c r="AJ21" i="23"/>
  <c r="AI21" i="23"/>
  <c r="AL20" i="23"/>
  <c r="AK20" i="23"/>
  <c r="AJ20" i="23"/>
  <c r="AI20" i="23"/>
  <c r="AL19" i="23"/>
  <c r="AK19" i="23"/>
  <c r="AJ19" i="23"/>
  <c r="AI19" i="23"/>
  <c r="AL18" i="23"/>
  <c r="AK18" i="23"/>
  <c r="AJ18" i="23"/>
  <c r="AI18" i="23"/>
  <c r="AL17" i="23"/>
  <c r="AK17" i="23"/>
  <c r="AJ17" i="23"/>
  <c r="AI17" i="23"/>
  <c r="AL16" i="23"/>
  <c r="AK16" i="23"/>
  <c r="AJ16" i="23"/>
  <c r="AI16" i="23"/>
  <c r="AL15" i="23"/>
  <c r="AK15" i="23"/>
  <c r="AJ15" i="23"/>
  <c r="AI15" i="23"/>
  <c r="AL14" i="23"/>
  <c r="AK14" i="23"/>
  <c r="AJ14" i="23"/>
  <c r="AI14" i="23"/>
  <c r="AL13" i="23"/>
  <c r="AK13" i="23"/>
  <c r="AJ13" i="23"/>
  <c r="AI13" i="23"/>
  <c r="AL12" i="23"/>
  <c r="AK12" i="23"/>
  <c r="AJ12" i="23"/>
  <c r="AI12" i="23"/>
  <c r="AL11" i="23"/>
  <c r="AK11" i="23"/>
  <c r="AJ11" i="23"/>
  <c r="AI11" i="23"/>
  <c r="AL10" i="23"/>
  <c r="AK10" i="23"/>
  <c r="AJ10" i="23"/>
  <c r="AI10" i="23"/>
  <c r="AL9" i="23"/>
  <c r="AK9" i="23"/>
  <c r="AJ9" i="23"/>
  <c r="AI9" i="23"/>
  <c r="AL8" i="23"/>
  <c r="AK8" i="23"/>
  <c r="AJ8" i="23"/>
  <c r="AI8" i="23"/>
  <c r="AL7" i="23"/>
  <c r="AK7" i="23"/>
  <c r="AJ7" i="23"/>
  <c r="AI7" i="23"/>
  <c r="AL6" i="23"/>
  <c r="AK6" i="23"/>
  <c r="AJ6" i="23"/>
  <c r="AI6" i="23"/>
  <c r="AL5" i="23"/>
  <c r="AK5" i="23"/>
  <c r="AJ5" i="23"/>
  <c r="AI5" i="23"/>
  <c r="AL4" i="23"/>
  <c r="AK4" i="23"/>
  <c r="AJ4" i="23"/>
  <c r="AI4" i="23"/>
  <c r="AL3" i="23"/>
  <c r="AK3" i="23"/>
  <c r="AJ3" i="23"/>
  <c r="AI3" i="23"/>
  <c r="AG2" i="23"/>
  <c r="AG3" i="23"/>
  <c r="AH3" i="23"/>
  <c r="AM3" i="23"/>
  <c r="AG4" i="23"/>
  <c r="AH4" i="23"/>
  <c r="AM4" i="23"/>
  <c r="AG5" i="23"/>
  <c r="AH5" i="23"/>
  <c r="AM5" i="23"/>
  <c r="AG6" i="23"/>
  <c r="AH6" i="23"/>
  <c r="AM6" i="23"/>
  <c r="AG7" i="23"/>
  <c r="AH7" i="23"/>
  <c r="AM7" i="23"/>
  <c r="AG8" i="23"/>
  <c r="AH8" i="23"/>
  <c r="AM8" i="23"/>
  <c r="AG9" i="23"/>
  <c r="AH9" i="23"/>
  <c r="AM9" i="23"/>
  <c r="AG10" i="23"/>
  <c r="AH10" i="23"/>
  <c r="AM10" i="23"/>
  <c r="AG11" i="23"/>
  <c r="AH11" i="23"/>
  <c r="AM11" i="23"/>
  <c r="H10" i="23"/>
  <c r="F10" i="23"/>
  <c r="E10" i="23"/>
  <c r="D10" i="23"/>
  <c r="C10" i="23"/>
  <c r="H9" i="23"/>
  <c r="F9" i="23"/>
  <c r="E9" i="23"/>
  <c r="D9" i="23"/>
  <c r="C9" i="23"/>
  <c r="H8" i="23"/>
  <c r="F8" i="23"/>
  <c r="E8" i="23"/>
  <c r="D8" i="23"/>
  <c r="C8" i="23"/>
  <c r="H6" i="23"/>
  <c r="F6" i="23"/>
  <c r="E6" i="23"/>
  <c r="D6" i="23"/>
  <c r="C6" i="23"/>
  <c r="AG23" i="23"/>
  <c r="AH23" i="23"/>
  <c r="AM23" i="23"/>
  <c r="AG24" i="23"/>
  <c r="AH24" i="23"/>
  <c r="AM24" i="23"/>
  <c r="AG21" i="23"/>
  <c r="AH21" i="23"/>
  <c r="AM21" i="23"/>
  <c r="AG22" i="23"/>
  <c r="AH22" i="23"/>
  <c r="AM22" i="23"/>
  <c r="AG20" i="23"/>
  <c r="AH20" i="23"/>
  <c r="AM20" i="23"/>
  <c r="AG19" i="23"/>
  <c r="AH19" i="23"/>
  <c r="AM19" i="23"/>
  <c r="AG13" i="23"/>
  <c r="AH13" i="23"/>
  <c r="AM13" i="23"/>
  <c r="AG14" i="23"/>
  <c r="AH14" i="23"/>
  <c r="AM14" i="23"/>
  <c r="AG15" i="23"/>
  <c r="AH15" i="23"/>
  <c r="AM15" i="23"/>
  <c r="AG16" i="23"/>
  <c r="AH16" i="23"/>
  <c r="AM16" i="23"/>
  <c r="AG17" i="23"/>
  <c r="AH17" i="23"/>
  <c r="AM17" i="23"/>
  <c r="AG18" i="23"/>
  <c r="AH18" i="23"/>
  <c r="AM18" i="23"/>
  <c r="AM12" i="23"/>
  <c r="AH12" i="23"/>
  <c r="AG12" i="23"/>
  <c r="H16" i="23" l="1"/>
  <c r="G16" i="23"/>
  <c r="D16" i="23"/>
  <c r="C16" i="23"/>
  <c r="F16" i="23"/>
  <c r="E16" i="23"/>
  <c r="I15" i="23"/>
  <c r="AN12" i="23"/>
  <c r="I18" i="23"/>
  <c r="I17" i="23"/>
  <c r="I16" i="23"/>
  <c r="U3" i="23"/>
  <c r="U23" i="11" s="1"/>
  <c r="B14" i="23"/>
  <c r="I14" i="23" s="1"/>
  <c r="C15" i="23"/>
  <c r="D15" i="23"/>
  <c r="E15" i="23"/>
  <c r="F15" i="23"/>
  <c r="G15" i="23"/>
  <c r="H15" i="23"/>
  <c r="AN3" i="23"/>
  <c r="AN40" i="23"/>
  <c r="AN28" i="23"/>
  <c r="AN6" i="23"/>
  <c r="AN10" i="23"/>
  <c r="R3" i="23"/>
  <c r="R23" i="11" s="1"/>
  <c r="AN34" i="23"/>
  <c r="AN13" i="23"/>
  <c r="AN30" i="23"/>
  <c r="AN21" i="23"/>
  <c r="AN39" i="23"/>
  <c r="AN27" i="23"/>
  <c r="AN8" i="23"/>
  <c r="AN4" i="23"/>
  <c r="AN32" i="23"/>
  <c r="AN19" i="23"/>
  <c r="AN15" i="23"/>
  <c r="AN23" i="23"/>
  <c r="AN33" i="23"/>
  <c r="AN38" i="23"/>
  <c r="AN26" i="23"/>
  <c r="AN36" i="23"/>
  <c r="AN29" i="23"/>
  <c r="AN35" i="23"/>
  <c r="AN14" i="23"/>
  <c r="AN20" i="23"/>
  <c r="AN18" i="23"/>
  <c r="AN24" i="23"/>
  <c r="AN11" i="23"/>
  <c r="AN7" i="23"/>
  <c r="AN31" i="23"/>
  <c r="AN17" i="23"/>
  <c r="AN41" i="23"/>
  <c r="AN16" i="23"/>
  <c r="AN22" i="23"/>
  <c r="AN9" i="23"/>
  <c r="AN5" i="23"/>
  <c r="AN37" i="23"/>
  <c r="AN25" i="23"/>
  <c r="L3" i="23"/>
  <c r="L23" i="11" s="1"/>
  <c r="O3" i="23"/>
  <c r="O23" i="11" s="1"/>
  <c r="E3" i="23"/>
  <c r="K3" i="23"/>
  <c r="K23" i="11" s="1"/>
  <c r="H3" i="23"/>
  <c r="H23" i="11" s="1"/>
  <c r="N3" i="23"/>
  <c r="N23" i="11" s="1"/>
  <c r="F3" i="23"/>
  <c r="F23" i="11" s="1"/>
  <c r="I3" i="23"/>
  <c r="I23" i="11" s="1"/>
  <c r="T3" i="23"/>
  <c r="T23" i="11" s="1"/>
  <c r="AF3" i="11" l="1"/>
  <c r="AL3" i="11" s="1"/>
  <c r="AK3" i="11" s="1"/>
  <c r="AM3" i="11" s="1"/>
  <c r="AI3" i="11" s="1"/>
  <c r="E23" i="11"/>
  <c r="AF23" i="11" s="1"/>
  <c r="C14" i="23"/>
  <c r="D14" i="23"/>
  <c r="E14" i="23"/>
  <c r="F14" i="23"/>
  <c r="G14" i="23"/>
  <c r="H14" i="23"/>
  <c r="H7" i="23"/>
  <c r="B13" i="23"/>
  <c r="I13" i="23" s="1"/>
  <c r="F7" i="23"/>
  <c r="J3" i="23"/>
  <c r="J23" i="11" s="1"/>
  <c r="D7" i="23"/>
  <c r="E7" i="23"/>
  <c r="G3" i="23"/>
  <c r="G23" i="11" s="1"/>
  <c r="C7" i="23"/>
  <c r="V3" i="23"/>
  <c r="V23" i="11" s="1"/>
  <c r="M3" i="23"/>
  <c r="M23" i="11" s="1"/>
  <c r="P3" i="23"/>
  <c r="P23" i="11" s="1"/>
  <c r="W3" i="23"/>
  <c r="W23" i="11" s="1"/>
  <c r="AH3" i="11" l="1"/>
  <c r="AO3" i="11" s="1"/>
  <c r="AG3" i="11"/>
  <c r="F13" i="23"/>
  <c r="H13" i="23"/>
  <c r="G13" i="23"/>
  <c r="E13" i="23"/>
  <c r="D13" i="23"/>
  <c r="C13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<sst xmlns="http://schemas.openxmlformats.org/spreadsheetml/2006/main" count="2986" uniqueCount="159">
  <si>
    <t>姓名</t>
    <phoneticPr fontId="1" type="noConversion"/>
  </si>
  <si>
    <t>性別</t>
    <phoneticPr fontId="1" type="noConversion"/>
  </si>
  <si>
    <t>體重</t>
    <phoneticPr fontId="1" type="noConversion"/>
  </si>
  <si>
    <t>變化</t>
    <phoneticPr fontId="1" type="noConversion"/>
  </si>
  <si>
    <t>區間</t>
    <phoneticPr fontId="1" type="noConversion"/>
  </si>
  <si>
    <t>體脂率</t>
    <phoneticPr fontId="1" type="noConversion"/>
  </si>
  <si>
    <t>脂肪重</t>
    <phoneticPr fontId="1" type="noConversion"/>
  </si>
  <si>
    <t>去脂重</t>
    <phoneticPr fontId="1" type="noConversion"/>
  </si>
  <si>
    <t>總水份</t>
    <phoneticPr fontId="1" type="noConversion"/>
  </si>
  <si>
    <t>水分變化%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</si>
  <si>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</si>
  <si>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</si>
  <si>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</si>
  <si>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</si>
  <si>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"選取"</t>
    <phoneticPr fontId="1" type="noConversion"/>
  </si>
  <si>
    <t>量測日期</t>
    <phoneticPr fontId="1" type="noConversion"/>
  </si>
  <si>
    <t>上次量測</t>
    <phoneticPr fontId="1" type="noConversion"/>
  </si>
  <si>
    <t>男</t>
    <phoneticPr fontId="1" type="noConversion"/>
  </si>
  <si>
    <t>去脂肪重</t>
    <phoneticPr fontId="1" type="noConversion"/>
  </si>
  <si>
    <t>肌肉重</t>
    <phoneticPr fontId="1" type="noConversion"/>
  </si>
  <si>
    <t>變化%</t>
    <phoneticPr fontId="1" type="noConversion"/>
  </si>
  <si>
    <t>周前</t>
    <phoneticPr fontId="1" type="noConversion"/>
  </si>
  <si>
    <t>上次
量測</t>
    <phoneticPr fontId="1" type="noConversion"/>
  </si>
  <si>
    <t xml:space="preserve"> </t>
    <phoneticPr fontId="1" type="noConversion"/>
  </si>
  <si>
    <t>女</t>
    <phoneticPr fontId="1" type="noConversion"/>
  </si>
  <si>
    <t>日期</t>
  </si>
  <si>
    <t>體重(kg)</t>
  </si>
  <si>
    <t>體脂率(%)</t>
  </si>
  <si>
    <t>脂肪重(kg)</t>
  </si>
  <si>
    <t>去脂重(kg)</t>
  </si>
  <si>
    <t>肌肉量</t>
  </si>
  <si>
    <t>身體總水份kg</t>
  </si>
  <si>
    <r>
      <rPr>
        <b/>
        <sz val="16"/>
        <rFont val="Microsoft JhengHei Light"/>
        <family val="2"/>
        <charset val="136"/>
      </rPr>
      <t>日期</t>
    </r>
    <phoneticPr fontId="1" type="noConversion"/>
  </si>
  <si>
    <r>
      <rPr>
        <b/>
        <sz val="16"/>
        <rFont val="Microsoft JhengHei Light"/>
        <family val="2"/>
        <charset val="136"/>
      </rPr>
      <t>體重</t>
    </r>
    <r>
      <rPr>
        <b/>
        <sz val="16"/>
        <rFont val="Times New Roman"/>
        <family val="1"/>
      </rPr>
      <t>(kg)</t>
    </r>
    <phoneticPr fontId="1" type="noConversion"/>
  </si>
  <si>
    <r>
      <rPr>
        <b/>
        <sz val="16"/>
        <rFont val="Microsoft JhengHei Light"/>
        <family val="2"/>
        <charset val="136"/>
      </rPr>
      <t>體脂率</t>
    </r>
    <r>
      <rPr>
        <b/>
        <sz val="16"/>
        <rFont val="Times New Roman"/>
        <family val="1"/>
      </rPr>
      <t>(%)</t>
    </r>
    <phoneticPr fontId="1" type="noConversion"/>
  </si>
  <si>
    <r>
      <rPr>
        <b/>
        <sz val="16"/>
        <rFont val="Microsoft JhengHei Light"/>
        <family val="2"/>
        <charset val="136"/>
      </rPr>
      <t>脂肪重</t>
    </r>
    <r>
      <rPr>
        <b/>
        <sz val="16"/>
        <rFont val="Times New Roman"/>
        <family val="1"/>
      </rPr>
      <t>(kg)</t>
    </r>
    <phoneticPr fontId="1" type="noConversion"/>
  </si>
  <si>
    <r>
      <rPr>
        <b/>
        <sz val="16"/>
        <rFont val="Microsoft JhengHei Light"/>
        <family val="2"/>
        <charset val="136"/>
      </rPr>
      <t>去脂重</t>
    </r>
    <r>
      <rPr>
        <b/>
        <sz val="16"/>
        <rFont val="Times New Roman"/>
        <family val="1"/>
      </rPr>
      <t>(kg)</t>
    </r>
    <phoneticPr fontId="1" type="noConversion"/>
  </si>
  <si>
    <r>
      <rPr>
        <b/>
        <sz val="16"/>
        <color theme="1"/>
        <rFont val="Microsoft JhengHei Light"/>
        <family val="2"/>
        <charset val="136"/>
      </rPr>
      <t>肌肉量</t>
    </r>
    <phoneticPr fontId="1" type="noConversion"/>
  </si>
  <si>
    <r>
      <rPr>
        <b/>
        <sz val="16"/>
        <color theme="1"/>
        <rFont val="Microsoft JhengHei Light"/>
        <family val="2"/>
        <charset val="136"/>
      </rPr>
      <t>身體總水份</t>
    </r>
    <r>
      <rPr>
        <b/>
        <sz val="16"/>
        <color theme="1"/>
        <rFont val="Times New Roman"/>
        <family val="1"/>
      </rPr>
      <t>kg</t>
    </r>
    <phoneticPr fontId="1" type="noConversion"/>
  </si>
  <si>
    <r>
      <rPr>
        <sz val="16"/>
        <rFont val="Microsoft JhengHei Light"/>
        <family val="2"/>
        <charset val="136"/>
      </rPr>
      <t>星期</t>
    </r>
    <phoneticPr fontId="1" type="noConversion"/>
  </si>
  <si>
    <r>
      <rPr>
        <b/>
        <sz val="16"/>
        <rFont val="Microsoft JhengHei Light"/>
        <family val="2"/>
        <charset val="136"/>
      </rPr>
      <t>身體總水份</t>
    </r>
    <r>
      <rPr>
        <b/>
        <sz val="16"/>
        <rFont val="Times New Roman"/>
        <family val="1"/>
      </rPr>
      <t>%</t>
    </r>
    <phoneticPr fontId="1" type="noConversion"/>
  </si>
  <si>
    <r>
      <rPr>
        <b/>
        <sz val="16"/>
        <rFont val="Microsoft JhengHei Light"/>
        <family val="2"/>
        <charset val="136"/>
      </rPr>
      <t>體重變化</t>
    </r>
    <phoneticPr fontId="1" type="noConversion"/>
  </si>
  <si>
    <r>
      <rPr>
        <b/>
        <sz val="16"/>
        <rFont val="Microsoft JhengHei Light"/>
        <family val="2"/>
        <charset val="136"/>
      </rPr>
      <t>體脂率變化</t>
    </r>
    <phoneticPr fontId="1" type="noConversion"/>
  </si>
  <si>
    <r>
      <rPr>
        <b/>
        <sz val="16"/>
        <rFont val="Microsoft JhengHei Light"/>
        <family val="2"/>
        <charset val="136"/>
      </rPr>
      <t>脂肪重變化</t>
    </r>
    <phoneticPr fontId="1" type="noConversion"/>
  </si>
  <si>
    <r>
      <rPr>
        <b/>
        <sz val="16"/>
        <rFont val="Microsoft JhengHei Light"/>
        <family val="2"/>
        <charset val="136"/>
      </rPr>
      <t>去脂重變化</t>
    </r>
    <phoneticPr fontId="1" type="noConversion"/>
  </si>
  <si>
    <r>
      <rPr>
        <b/>
        <sz val="16"/>
        <color theme="1"/>
        <rFont val="Microsoft JhengHei Light"/>
        <family val="2"/>
        <charset val="136"/>
      </rPr>
      <t>肌肉量變化</t>
    </r>
    <phoneticPr fontId="1" type="noConversion"/>
  </si>
  <si>
    <r>
      <rPr>
        <b/>
        <sz val="16"/>
        <rFont val="Microsoft JhengHei Light"/>
        <family val="2"/>
        <charset val="136"/>
      </rPr>
      <t>水分變化</t>
    </r>
    <r>
      <rPr>
        <b/>
        <sz val="16"/>
        <rFont val="Times New Roman"/>
        <family val="2"/>
      </rPr>
      <t>KG</t>
    </r>
    <phoneticPr fontId="1" type="noConversion"/>
  </si>
  <si>
    <r>
      <rPr>
        <b/>
        <sz val="16"/>
        <color theme="1"/>
        <rFont val="Microsoft JhengHei Light"/>
        <family val="2"/>
        <charset val="136"/>
      </rPr>
      <t>體重</t>
    </r>
    <phoneticPr fontId="1" type="noConversion"/>
  </si>
  <si>
    <r>
      <rPr>
        <b/>
        <sz val="16"/>
        <color theme="1"/>
        <rFont val="Microsoft JhengHei Light"/>
        <family val="2"/>
        <charset val="136"/>
      </rPr>
      <t>體脂率</t>
    </r>
    <phoneticPr fontId="1" type="noConversion"/>
  </si>
  <si>
    <r>
      <rPr>
        <b/>
        <sz val="16"/>
        <color theme="1"/>
        <rFont val="Microsoft JhengHei Light"/>
        <family val="2"/>
        <charset val="136"/>
      </rPr>
      <t>脂肪重</t>
    </r>
    <phoneticPr fontId="1" type="noConversion"/>
  </si>
  <si>
    <r>
      <rPr>
        <b/>
        <sz val="16"/>
        <color theme="1"/>
        <rFont val="Microsoft JhengHei Light"/>
        <family val="2"/>
        <charset val="136"/>
      </rPr>
      <t>去脂重</t>
    </r>
    <phoneticPr fontId="1" type="noConversion"/>
  </si>
  <si>
    <r>
      <rPr>
        <b/>
        <sz val="16"/>
        <color theme="1"/>
        <rFont val="Microsoft JhengHei Light"/>
        <family val="2"/>
        <charset val="136"/>
      </rPr>
      <t>肌肉重</t>
    </r>
    <phoneticPr fontId="1" type="noConversion"/>
  </si>
  <si>
    <r>
      <rPr>
        <b/>
        <sz val="16"/>
        <color theme="1"/>
        <rFont val="Microsoft JhengHei Light"/>
        <family val="2"/>
        <charset val="136"/>
      </rPr>
      <t>總水份</t>
    </r>
    <phoneticPr fontId="1" type="noConversion"/>
  </si>
  <si>
    <r>
      <rPr>
        <b/>
        <sz val="16"/>
        <color theme="1"/>
        <rFont val="Microsoft JhengHei Light"/>
        <family val="2"/>
        <charset val="136"/>
      </rPr>
      <t>低</t>
    </r>
    <phoneticPr fontId="1" type="noConversion"/>
  </si>
  <si>
    <r>
      <rPr>
        <b/>
        <sz val="16"/>
        <color theme="1"/>
        <rFont val="Microsoft JhengHei Light"/>
        <family val="2"/>
        <charset val="136"/>
      </rPr>
      <t>中等</t>
    </r>
    <phoneticPr fontId="1" type="noConversion"/>
  </si>
  <si>
    <r>
      <rPr>
        <b/>
        <sz val="16"/>
        <color theme="1"/>
        <rFont val="Microsoft JhengHei Light"/>
        <family val="2"/>
        <charset val="136"/>
      </rPr>
      <t>高</t>
    </r>
    <phoneticPr fontId="1" type="noConversion"/>
  </si>
  <si>
    <r>
      <rPr>
        <b/>
        <sz val="16"/>
        <color theme="1"/>
        <rFont val="Microsoft JhengHei Light"/>
        <family val="2"/>
        <charset val="136"/>
      </rPr>
      <t>水份</t>
    </r>
    <r>
      <rPr>
        <b/>
        <sz val="16"/>
        <color theme="1"/>
        <rFont val="Times New Roman"/>
        <family val="2"/>
      </rPr>
      <t>kg</t>
    </r>
    <phoneticPr fontId="1" type="noConversion"/>
  </si>
  <si>
    <r>
      <rPr>
        <b/>
        <sz val="16"/>
        <color theme="1"/>
        <rFont val="Microsoft JhengHei Light"/>
        <family val="2"/>
        <charset val="136"/>
      </rPr>
      <t>水份</t>
    </r>
    <r>
      <rPr>
        <b/>
        <sz val="16"/>
        <color theme="1"/>
        <rFont val="Times New Roman"/>
        <family val="1"/>
      </rPr>
      <t>%</t>
    </r>
    <phoneticPr fontId="1" type="noConversion"/>
  </si>
  <si>
    <r>
      <rPr>
        <b/>
        <sz val="20"/>
        <rFont val="微軟正黑體"/>
        <family val="2"/>
        <charset val="136"/>
      </rPr>
      <t>減重建議</t>
    </r>
    <phoneticPr fontId="1" type="noConversion"/>
  </si>
  <si>
    <r>
      <rPr>
        <b/>
        <sz val="18"/>
        <rFont val="微軟正黑體"/>
        <family val="2"/>
        <charset val="136"/>
      </rPr>
      <t>姓名</t>
    </r>
    <phoneticPr fontId="1" type="noConversion"/>
  </si>
  <si>
    <r>
      <rPr>
        <b/>
        <sz val="18"/>
        <rFont val="微軟正黑體"/>
        <family val="2"/>
        <charset val="136"/>
      </rPr>
      <t>量測日期</t>
    </r>
    <phoneticPr fontId="1" type="noConversion"/>
  </si>
  <si>
    <r>
      <rPr>
        <b/>
        <sz val="18"/>
        <rFont val="微軟正黑體"/>
        <family val="2"/>
        <charset val="136"/>
      </rPr>
      <t>量級</t>
    </r>
    <phoneticPr fontId="1" type="noConversion"/>
  </si>
  <si>
    <r>
      <rPr>
        <b/>
        <sz val="18"/>
        <rFont val="微軟正黑體"/>
        <family val="2"/>
        <charset val="136"/>
      </rPr>
      <t>賽事名稱</t>
    </r>
    <r>
      <rPr>
        <b/>
        <sz val="18"/>
        <rFont val="Times New Roman"/>
        <family val="1"/>
      </rPr>
      <t>/</t>
    </r>
    <r>
      <rPr>
        <b/>
        <sz val="18"/>
        <rFont val="微軟正黑體"/>
        <family val="2"/>
        <charset val="136"/>
      </rPr>
      <t>量級</t>
    </r>
    <phoneticPr fontId="1" type="noConversion"/>
  </si>
  <si>
    <r>
      <rPr>
        <b/>
        <sz val="18"/>
        <rFont val="微軟正黑體"/>
        <family val="2"/>
        <charset val="136"/>
      </rPr>
      <t>目前體重</t>
    </r>
    <phoneticPr fontId="1" type="noConversion"/>
  </si>
  <si>
    <r>
      <rPr>
        <b/>
        <sz val="18"/>
        <rFont val="微軟正黑體"/>
        <family val="2"/>
        <charset val="136"/>
      </rPr>
      <t>下周體重目標</t>
    </r>
    <phoneticPr fontId="1" type="noConversion"/>
  </si>
  <si>
    <t>差距</t>
    <phoneticPr fontId="1" type="noConversion"/>
  </si>
  <si>
    <r>
      <rPr>
        <b/>
        <sz val="18"/>
        <rFont val="微軟正黑體"/>
        <family val="2"/>
        <charset val="136"/>
      </rPr>
      <t>過磅倒數</t>
    </r>
    <r>
      <rPr>
        <b/>
        <sz val="18"/>
        <rFont val="Times New Roman"/>
        <family val="1"/>
      </rPr>
      <t>(</t>
    </r>
    <r>
      <rPr>
        <b/>
        <sz val="18"/>
        <rFont val="微軟正黑體"/>
        <family val="2"/>
        <charset val="136"/>
      </rPr>
      <t>週</t>
    </r>
    <r>
      <rPr>
        <b/>
        <sz val="18"/>
        <rFont val="Times New Roman"/>
        <family val="1"/>
      </rPr>
      <t>)</t>
    </r>
    <phoneticPr fontId="1" type="noConversion"/>
  </si>
  <si>
    <r>
      <rPr>
        <b/>
        <sz val="18"/>
        <rFont val="微軟正黑體"/>
        <family val="2"/>
        <charset val="136"/>
      </rPr>
      <t>建議減重</t>
    </r>
    <r>
      <rPr>
        <b/>
        <sz val="18"/>
        <rFont val="Times New Roman"/>
        <family val="2"/>
      </rPr>
      <t xml:space="preserve">
</t>
    </r>
    <r>
      <rPr>
        <b/>
        <sz val="14"/>
        <rFont val="Times New Roman"/>
        <family val="1"/>
      </rPr>
      <t>(</t>
    </r>
    <r>
      <rPr>
        <b/>
        <sz val="14"/>
        <rFont val="微軟正黑體"/>
        <family val="2"/>
        <charset val="136"/>
      </rPr>
      <t>未脫水狀態</t>
    </r>
    <r>
      <rPr>
        <b/>
        <sz val="14"/>
        <rFont val="Times New Roman"/>
        <family val="1"/>
      </rPr>
      <t>)</t>
    </r>
    <phoneticPr fontId="1" type="noConversion"/>
  </si>
  <si>
    <r>
      <rPr>
        <b/>
        <sz val="18"/>
        <rFont val="微軟正黑體"/>
        <family val="2"/>
        <charset val="136"/>
      </rPr>
      <t>每週減重</t>
    </r>
    <r>
      <rPr>
        <b/>
        <sz val="18"/>
        <rFont val="Times New Roman"/>
        <family val="1"/>
      </rPr>
      <t>kg/</t>
    </r>
    <r>
      <rPr>
        <b/>
        <sz val="18"/>
        <rFont val="Microsoft JhengHei"/>
        <family val="1"/>
      </rPr>
      <t>周</t>
    </r>
    <phoneticPr fontId="1" type="noConversion"/>
  </si>
  <si>
    <r>
      <rPr>
        <b/>
        <sz val="18"/>
        <rFont val="微軟正黑體"/>
        <family val="2"/>
        <charset val="136"/>
      </rPr>
      <t>賽前脫水3</t>
    </r>
    <r>
      <rPr>
        <b/>
        <sz val="18"/>
        <rFont val="Times New Roman"/>
        <family val="1"/>
      </rPr>
      <t>%(kg)</t>
    </r>
    <phoneticPr fontId="1" type="noConversion"/>
  </si>
  <si>
    <r>
      <rPr>
        <b/>
        <sz val="18"/>
        <rFont val="微軟正黑體"/>
        <family val="2"/>
        <charset val="136"/>
      </rPr>
      <t>剩餘體重脫水</t>
    </r>
    <r>
      <rPr>
        <b/>
        <sz val="18"/>
        <rFont val="Times New Roman"/>
        <family val="1"/>
      </rPr>
      <t>(</t>
    </r>
    <r>
      <rPr>
        <b/>
        <sz val="18"/>
        <rFont val="微軟正黑體"/>
        <family val="2"/>
        <charset val="136"/>
      </rPr>
      <t>體重</t>
    </r>
    <r>
      <rPr>
        <b/>
        <sz val="18"/>
        <rFont val="Times New Roman"/>
        <family val="1"/>
      </rPr>
      <t>%)</t>
    </r>
    <phoneticPr fontId="1" type="noConversion"/>
  </si>
  <si>
    <t>現役</t>
    <phoneticPr fontId="1" type="noConversion"/>
  </si>
  <si>
    <t>比賽種類</t>
  </si>
  <si>
    <t>比賽日期</t>
  </si>
  <si>
    <t>退役</t>
    <phoneticPr fontId="1" type="noConversion"/>
  </si>
  <si>
    <t xml:space="preserve"> 2024塞爾維亞公開賽</t>
  </si>
  <si>
    <t>越南亞錦賽</t>
    <phoneticPr fontId="1" type="noConversion"/>
  </si>
  <si>
    <r>
      <rPr>
        <b/>
        <sz val="18"/>
        <rFont val="Microsoft JhengHei"/>
        <family val="2"/>
        <charset val="136"/>
      </rPr>
      <t>預計</t>
    </r>
    <r>
      <rPr>
        <b/>
        <sz val="18"/>
        <rFont val="微軟正黑體"/>
        <family val="2"/>
        <charset val="136"/>
      </rPr>
      <t>過磅時間</t>
    </r>
    <phoneticPr fontId="1" type="noConversion"/>
  </si>
  <si>
    <t>賽前過磅</t>
    <phoneticPr fontId="1" type="noConversion"/>
  </si>
  <si>
    <t>脫水後體重</t>
    <phoneticPr fontId="1" type="noConversion"/>
  </si>
  <si>
    <t>黃鈺仁</t>
  </si>
  <si>
    <t>蘇柏亞</t>
  </si>
  <si>
    <t>羅嘉翎</t>
  </si>
  <si>
    <t>邱義睿</t>
  </si>
  <si>
    <t>李孟恩</t>
  </si>
  <si>
    <t>徐晧祐</t>
  </si>
  <si>
    <t>林唯均</t>
  </si>
  <si>
    <t>陳鵬仁</t>
  </si>
  <si>
    <t>陳亮希</t>
  </si>
  <si>
    <t>洪俊義</t>
  </si>
  <si>
    <t>潘奎恩</t>
  </si>
  <si>
    <t>黃映瑄</t>
  </si>
  <si>
    <t>張芮恩</t>
  </si>
  <si>
    <t>邱少萱</t>
  </si>
  <si>
    <t>劉侑芸</t>
  </si>
  <si>
    <t>江宜珊</t>
  </si>
  <si>
    <t>蔡昇良</t>
  </si>
  <si>
    <t>謝宗佑</t>
  </si>
  <si>
    <t>金怡君</t>
  </si>
  <si>
    <t>范羽喬</t>
  </si>
  <si>
    <t>王薇嘉</t>
  </si>
  <si>
    <t>王婕菱</t>
  </si>
  <si>
    <t>林家嫙</t>
  </si>
  <si>
    <t>黃卓乘</t>
  </si>
  <si>
    <t>蔣芷昀</t>
  </si>
  <si>
    <t>郭依梵</t>
  </si>
  <si>
    <t>高心怡</t>
  </si>
  <si>
    <t>謝依玲</t>
  </si>
  <si>
    <t>陳沛妤</t>
  </si>
  <si>
    <t>巫少輔</t>
  </si>
  <si>
    <t>李祈恩</t>
  </si>
  <si>
    <t>潘奎安</t>
  </si>
  <si>
    <t>鄧鈺臻</t>
  </si>
  <si>
    <t>王律喆</t>
  </si>
  <si>
    <t>徐彧媐</t>
  </si>
  <si>
    <t>黃宇睿</t>
  </si>
  <si>
    <t>亞洲主席盃</t>
    <phoneticPr fontId="1" type="noConversion"/>
  </si>
  <si>
    <t>台南全中運</t>
    <phoneticPr fontId="1" type="noConversion"/>
  </si>
  <si>
    <t>黃鈺仁</t>
    <phoneticPr fontId="1" type="noConversion"/>
  </si>
  <si>
    <t>蘇柏亞</t>
    <phoneticPr fontId="1" type="noConversion"/>
  </si>
  <si>
    <t>羅嘉翎</t>
    <phoneticPr fontId="1" type="noConversion"/>
  </si>
  <si>
    <t>邱義睿</t>
    <phoneticPr fontId="1" type="noConversion"/>
  </si>
  <si>
    <t>李孟恩</t>
    <phoneticPr fontId="1" type="noConversion"/>
  </si>
  <si>
    <t>徐晧祐</t>
    <phoneticPr fontId="1" type="noConversion"/>
  </si>
  <si>
    <t>林唯均</t>
    <phoneticPr fontId="1" type="noConversion"/>
  </si>
  <si>
    <t>陳鵬仁</t>
    <phoneticPr fontId="1" type="noConversion"/>
  </si>
  <si>
    <t>陳亮希</t>
    <phoneticPr fontId="1" type="noConversion"/>
  </si>
  <si>
    <t>洪俊義</t>
    <phoneticPr fontId="1" type="noConversion"/>
  </si>
  <si>
    <t>潘奎恩</t>
    <phoneticPr fontId="1" type="noConversion"/>
  </si>
  <si>
    <t>黃映瑄</t>
    <phoneticPr fontId="1" type="noConversion"/>
  </si>
  <si>
    <t>張芮恩</t>
    <phoneticPr fontId="1" type="noConversion"/>
  </si>
  <si>
    <t>邱少萱</t>
    <phoneticPr fontId="1" type="noConversion"/>
  </si>
  <si>
    <t>劉侑芸</t>
    <phoneticPr fontId="1" type="noConversion"/>
  </si>
  <si>
    <t>江宜珊</t>
    <phoneticPr fontId="1" type="noConversion"/>
  </si>
  <si>
    <t>蔡昇良</t>
    <phoneticPr fontId="1" type="noConversion"/>
  </si>
  <si>
    <t>謝宗佑</t>
    <phoneticPr fontId="1" type="noConversion"/>
  </si>
  <si>
    <t>金怡君</t>
    <phoneticPr fontId="1" type="noConversion"/>
  </si>
  <si>
    <t>范羽喬</t>
    <phoneticPr fontId="1" type="noConversion"/>
  </si>
  <si>
    <t>王薇嘉</t>
    <phoneticPr fontId="1" type="noConversion"/>
  </si>
  <si>
    <t>王婕菱</t>
    <phoneticPr fontId="1" type="noConversion"/>
  </si>
  <si>
    <t>林家嫙</t>
    <phoneticPr fontId="1" type="noConversion"/>
  </si>
  <si>
    <t>黃卓乘</t>
    <phoneticPr fontId="1" type="noConversion"/>
  </si>
  <si>
    <t>蔣芷昀</t>
    <phoneticPr fontId="1" type="noConversion"/>
  </si>
  <si>
    <t>郭依梵</t>
    <phoneticPr fontId="1" type="noConversion"/>
  </si>
  <si>
    <t>高心怡</t>
    <phoneticPr fontId="1" type="noConversion"/>
  </si>
  <si>
    <t>謝依玲</t>
    <phoneticPr fontId="1" type="noConversion"/>
  </si>
  <si>
    <t>陳沛妤</t>
    <phoneticPr fontId="1" type="noConversion"/>
  </si>
  <si>
    <t>巫少輔</t>
    <phoneticPr fontId="1" type="noConversion"/>
  </si>
  <si>
    <t>李祈恩</t>
    <phoneticPr fontId="1" type="noConversion"/>
  </si>
  <si>
    <t>潘奎安</t>
    <phoneticPr fontId="1" type="noConversion"/>
  </si>
  <si>
    <t>鄧鈺臻</t>
    <phoneticPr fontId="1" type="noConversion"/>
  </si>
  <si>
    <t>王律喆</t>
    <phoneticPr fontId="1" type="noConversion"/>
  </si>
  <si>
    <t>徐彧媐</t>
    <phoneticPr fontId="1" type="noConversion"/>
  </si>
  <si>
    <t>黃宇睿</t>
    <phoneticPr fontId="1" type="noConversion"/>
  </si>
  <si>
    <t>73+</t>
    <phoneticPr fontId="1" type="noConversion"/>
  </si>
  <si>
    <t>80+</t>
    <phoneticPr fontId="1" type="noConversion"/>
  </si>
  <si>
    <t>黃韋翰</t>
  </si>
  <si>
    <t>林〇瑋</t>
  </si>
  <si>
    <r>
      <t>林〇</t>
    </r>
    <r>
      <rPr>
        <sz val="12"/>
        <color theme="1"/>
        <rFont val="Microsoft JhengHei UI"/>
        <family val="2"/>
        <charset val="136"/>
      </rPr>
      <t>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</si>
</sst>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.0_ "/>
    <numFmt numFmtId="178" formatCode="#,##0.0"/>
    <numFmt numFmtId="179" formatCode="0.0%"/>
    <numFmt numFmtId="180" formatCode="#,##0.0_ "/>
    <numFmt numFmtId="181" formatCode="[$-404]aaaa;@"/>
  </numFmts>
  <fonts count="3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indexed="8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8"/>
      <color theme="1"/>
      <name val="Times New Roman"/>
      <family val="1"/>
    </font>
    <font>
      <b/>
      <sz val="18"/>
      <color theme="0"/>
      <name val="微軟正黑體"/>
      <family val="2"/>
      <charset val="136"/>
    </font>
    <font>
      <b/>
      <u/>
      <sz val="18"/>
      <color theme="0"/>
      <name val="微軟正黑體"/>
      <family val="2"/>
      <charset val="136"/>
    </font>
    <font>
      <b/>
      <sz val="16"/>
      <color theme="0"/>
      <name val="微軟正黑體"/>
      <family val="2"/>
      <charset val="136"/>
    </font>
    <font>
      <b/>
      <sz val="16"/>
      <color theme="1"/>
      <name val="Times New Roman"/>
      <family val="1"/>
    </font>
    <font>
      <b/>
      <sz val="16"/>
      <name val="Microsoft JhengHei Light"/>
      <family val="2"/>
      <charset val="136"/>
    </font>
    <font>
      <b/>
      <sz val="16"/>
      <name val="Times New Roman"/>
      <family val="1"/>
    </font>
    <font>
      <b/>
      <sz val="16"/>
      <color theme="1"/>
      <name val="Microsoft JhengHei Light"/>
      <family val="2"/>
      <charset val="136"/>
    </font>
    <font>
      <sz val="16"/>
      <color theme="1"/>
      <name val="Microsoft JhengHei"/>
      <family val="1"/>
    </font>
    <font>
      <sz val="16"/>
      <color theme="1"/>
      <name val="Times New Roman"/>
      <family val="1"/>
    </font>
    <font>
      <sz val="16"/>
      <name val="Microsoft JhengHei Light"/>
      <family val="2"/>
      <charset val="136"/>
    </font>
    <font>
      <b/>
      <sz val="16"/>
      <name val="Times New Roman"/>
      <family val="2"/>
      <charset val="136"/>
    </font>
    <font>
      <b/>
      <sz val="16"/>
      <name val="Times New Roman"/>
      <family val="2"/>
    </font>
    <font>
      <sz val="16"/>
      <color theme="1"/>
      <name val="新細明體"/>
      <family val="2"/>
      <charset val="136"/>
      <scheme val="minor"/>
    </font>
    <font>
      <b/>
      <u/>
      <sz val="16"/>
      <color theme="0"/>
      <name val="微軟正黑體"/>
      <family val="2"/>
      <charset val="136"/>
    </font>
    <font>
      <sz val="16"/>
      <color indexed="8"/>
      <name val="Times New Roman"/>
      <family val="1"/>
    </font>
    <font>
      <b/>
      <sz val="16"/>
      <color theme="0"/>
      <name val="Times New Roman"/>
      <family val="1"/>
    </font>
    <font>
      <sz val="16"/>
      <color rgb="FF24292E"/>
      <name val="Times New Roman"/>
      <family val="1"/>
    </font>
    <font>
      <b/>
      <sz val="16"/>
      <color theme="1"/>
      <name val="Times New Roman"/>
      <family val="2"/>
      <charset val="136"/>
    </font>
    <font>
      <b/>
      <sz val="16"/>
      <color theme="1"/>
      <name val="Times New Roman"/>
      <family val="2"/>
    </font>
    <font>
      <sz val="16"/>
      <name val="Times New Roman"/>
      <family val="1"/>
    </font>
    <font>
      <sz val="16"/>
      <color theme="1"/>
      <name val="新細明體"/>
      <family val="1"/>
      <charset val="136"/>
    </font>
    <font>
      <b/>
      <sz val="18"/>
      <name val="Times New Roman"/>
      <family val="1"/>
    </font>
    <font>
      <b/>
      <sz val="18"/>
      <name val="微軟正黑體"/>
      <family val="2"/>
      <charset val="136"/>
    </font>
    <font>
      <b/>
      <sz val="20"/>
      <name val="Times New Roman"/>
      <family val="1"/>
    </font>
    <font>
      <b/>
      <sz val="20"/>
      <name val="微軟正黑體"/>
      <family val="2"/>
      <charset val="136"/>
    </font>
    <font>
      <b/>
      <sz val="18"/>
      <name val="Times New Roman"/>
      <family val="2"/>
      <charset val="136"/>
    </font>
    <font>
      <b/>
      <sz val="18"/>
      <name val="Microsoft JhengHei"/>
      <family val="2"/>
      <charset val="136"/>
    </font>
    <font>
      <b/>
      <sz val="18"/>
      <name val="Times New Roman"/>
      <family val="2"/>
    </font>
    <font>
      <b/>
      <sz val="14"/>
      <name val="Times New Roman"/>
      <family val="1"/>
    </font>
    <font>
      <b/>
      <sz val="14"/>
      <name val="微軟正黑體"/>
      <family val="2"/>
      <charset val="136"/>
    </font>
    <font>
      <b/>
      <sz val="18"/>
      <name val="Microsoft JhengHei"/>
      <family val="1"/>
    </font>
    <font>
      <sz val="22"/>
      <color theme="1"/>
      <name val="Times New Roman"/>
      <family val="1"/>
    </font>
    <font>
      <b/>
      <sz val="18"/>
      <name val="細明體"/>
      <family val="2"/>
      <charset val="136"/>
    </font>
    <font>
      <sz val="12"/>
      <color theme="1"/>
      <name val="Microsoft JhengHei UI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76" fontId="4" fillId="0" borderId="0" xfId="0" applyNumberFormat="1" applyFont="1">
      <alignment vertical="center"/>
    </xf>
    <xf numFmtId="179" fontId="4" fillId="0" borderId="0" xfId="2" applyNumberFormat="1" applyFont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5" fillId="3" borderId="0" xfId="0" applyFont="1" applyFill="1">
      <alignment vertical="center"/>
    </xf>
    <xf numFmtId="0" fontId="9" fillId="3" borderId="0" xfId="0" applyFont="1" applyFill="1">
      <alignment vertical="center"/>
    </xf>
    <xf numFmtId="0" fontId="17" fillId="0" borderId="0" xfId="0" applyFont="1">
      <alignment vertical="center"/>
    </xf>
    <xf numFmtId="0" fontId="18" fillId="5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top"/>
    </xf>
    <xf numFmtId="178" fontId="19" fillId="0" borderId="0" xfId="0" applyNumberFormat="1" applyFont="1" applyAlignment="1">
      <alignment horizontal="center" vertical="top"/>
    </xf>
    <xf numFmtId="181" fontId="19" fillId="0" borderId="0" xfId="0" applyNumberFormat="1" applyFont="1" applyAlignment="1">
      <alignment horizontal="center" vertical="top"/>
    </xf>
    <xf numFmtId="179" fontId="19" fillId="0" borderId="0" xfId="2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13" fillId="0" borderId="1" xfId="2" applyNumberFormat="1" applyFont="1" applyBorder="1" applyAlignment="1">
      <alignment horizontal="center" vertical="center"/>
    </xf>
    <xf numFmtId="9" fontId="13" fillId="0" borderId="1" xfId="2" applyFont="1" applyBorder="1" applyAlignment="1">
      <alignment horizontal="center" vertical="center"/>
    </xf>
    <xf numFmtId="180" fontId="13" fillId="0" borderId="0" xfId="0" applyNumberFormat="1" applyFont="1" applyAlignment="1">
      <alignment horizontal="center" vertical="center"/>
    </xf>
    <xf numFmtId="9" fontId="13" fillId="0" borderId="0" xfId="2" applyFont="1" applyAlignment="1">
      <alignment horizontal="center" vertical="center"/>
    </xf>
    <xf numFmtId="14" fontId="19" fillId="0" borderId="1" xfId="0" applyNumberFormat="1" applyFont="1" applyBorder="1" applyAlignment="1">
      <alignment horizontal="center" vertical="top"/>
    </xf>
    <xf numFmtId="0" fontId="13" fillId="0" borderId="1" xfId="0" applyFont="1" applyBorder="1">
      <alignment vertical="center"/>
    </xf>
    <xf numFmtId="0" fontId="13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0" fontId="8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13" fillId="0" borderId="0" xfId="0" applyNumberFormat="1" applyFont="1">
      <alignment vertical="center"/>
    </xf>
    <xf numFmtId="2" fontId="13" fillId="0" borderId="0" xfId="0" applyNumberFormat="1" applyFont="1">
      <alignment vertical="center"/>
    </xf>
    <xf numFmtId="0" fontId="24" fillId="0" borderId="0" xfId="0" applyFont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 wrapText="1"/>
    </xf>
    <xf numFmtId="14" fontId="36" fillId="0" borderId="1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14" fontId="36" fillId="0" borderId="2" xfId="0" applyNumberFormat="1" applyFont="1" applyBorder="1" applyAlignment="1">
      <alignment horizontal="center" vertical="center"/>
    </xf>
    <xf numFmtId="176" fontId="36" fillId="0" borderId="1" xfId="0" applyNumberFormat="1" applyFont="1" applyBorder="1" applyAlignment="1">
      <alignment horizontal="center" vertical="center"/>
    </xf>
    <xf numFmtId="9" fontId="36" fillId="0" borderId="1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>
      <alignment vertical="center"/>
    </xf>
    <xf numFmtId="1" fontId="36" fillId="6" borderId="1" xfId="0" applyNumberFormat="1" applyFont="1" applyFill="1" applyBorder="1" applyAlignment="1">
      <alignment horizontal="center" vertical="center"/>
    </xf>
    <xf numFmtId="14" fontId="36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4" fillId="0" borderId="1" xfId="0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79" fontId="4" fillId="0" borderId="1" xfId="2" applyNumberFormat="1" applyFont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37" fillId="6" borderId="1" xfId="0" applyFont="1" applyFill="1" applyBorder="1" applyAlignment="1">
      <alignment horizontal="center" vertical="center" wrapText="1"/>
    </xf>
    <xf numFmtId="0" fontId="26" fillId="6" borderId="4" xfId="0" applyFont="1" applyFill="1" applyBorder="1" applyAlignment="1">
      <alignment horizontal="center" vertical="center"/>
    </xf>
    <xf numFmtId="0" fontId="26" fillId="6" borderId="4" xfId="0" applyFont="1" applyFill="1" applyBorder="1" applyAlignment="1">
      <alignment horizontal="center" vertical="center" wrapText="1"/>
    </xf>
    <xf numFmtId="0" fontId="26" fillId="6" borderId="5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14" fontId="36" fillId="0" borderId="0" xfId="0" applyNumberFormat="1" applyFont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</cellXfs>
  <cellStyles count="3">
    <cellStyle name="一般" xfId="0" builtinId="0"/>
    <cellStyle name="一般 2" xfId="1" xr:uid="{F6E5D294-BB2B-4BF9-996A-3366D305A6C7}"/>
    <cellStyle name="百分比" xfId="2" builtinId="5"/>
  </cellStyles>
  <dxfs count="21">
    <dxf>
      <font>
        <color theme="0"/>
      </font>
    </dxf>
    <dxf>
      <font>
        <u val="none"/>
        <color theme="0"/>
      </font>
      <fill>
        <patternFill patternType="none">
          <fgColor indexed="64"/>
          <bgColor auto="1"/>
        </patternFill>
      </fill>
      <border>
        <vertical/>
        <horizontal/>
      </border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Times New Roman"/>
        <family val="1"/>
        <scheme val="none"/>
      </font>
      <numFmt numFmtId="19" formatCode="yyyy/m/d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微軟正黑體"/>
        <family val="2"/>
        <charset val="136"/>
        <scheme val="none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93.xml"/><Relationship Id="rId1" Type="http://schemas.microsoft.com/office/2011/relationships/chartStyle" Target="style193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94.xml"/><Relationship Id="rId1" Type="http://schemas.microsoft.com/office/2011/relationships/chartStyle" Target="style194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95.xml"/><Relationship Id="rId1" Type="http://schemas.microsoft.com/office/2011/relationships/chartStyle" Target="style195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96.xml"/><Relationship Id="rId1" Type="http://schemas.microsoft.com/office/2011/relationships/chartStyle" Target="style196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97.xml"/><Relationship Id="rId1" Type="http://schemas.microsoft.com/office/2011/relationships/chartStyle" Target="style197.xml"/></Relationships>
</file>

<file path=xl/charts/_rels/chart198.xml.rels><?xml version="1.0" encoding="UTF-8" standalone="yes"?>
<Relationships xmlns="http://schemas.openxmlformats.org/package/2006/relationships"><Relationship Id="rId2" Type="http://schemas.microsoft.com/office/2011/relationships/chartColorStyle" Target="colors198.xml"/><Relationship Id="rId1" Type="http://schemas.microsoft.com/office/2011/relationships/chartStyle" Target="style198.xml"/></Relationships>
</file>

<file path=xl/charts/_rels/chart199.xml.rels><?xml version="1.0" encoding="UTF-8" standalone="yes"?>
<Relationships xmlns="http://schemas.openxmlformats.org/package/2006/relationships"><Relationship Id="rId2" Type="http://schemas.microsoft.com/office/2011/relationships/chartColorStyle" Target="colors199.xml"/><Relationship Id="rId1" Type="http://schemas.microsoft.com/office/2011/relationships/chartStyle" Target="style199.xml"/></Relationships>
</file>

<file path=xl/charts/_rels/chart200.xml.rels><?xml version="1.0" encoding="UTF-8" standalone="yes"?>
<Relationships xmlns="http://schemas.openxmlformats.org/package/2006/relationships"><Relationship Id="rId2" Type="http://schemas.microsoft.com/office/2011/relationships/chartColorStyle" Target="colors200.xml"/><Relationship Id="rId1" Type="http://schemas.microsoft.com/office/2011/relationships/chartStyle" Target="style200.xml"/></Relationships>
</file>

<file path=xl/charts/_rels/chart201.xml.rels><?xml version="1.0" encoding="UTF-8" standalone="yes"?>
<Relationships xmlns="http://schemas.openxmlformats.org/package/2006/relationships"><Relationship Id="rId2" Type="http://schemas.microsoft.com/office/2011/relationships/chartColorStyle" Target="colors201.xml"/><Relationship Id="rId1" Type="http://schemas.microsoft.com/office/2011/relationships/chartStyle" Target="style201.xml"/></Relationships>
</file>

<file path=xl/charts/_rels/chart202.xml.rels><?xml version="1.0" encoding="UTF-8" standalone="yes"?>
<Relationships xmlns="http://schemas.openxmlformats.org/package/2006/relationships"><Relationship Id="rId2" Type="http://schemas.microsoft.com/office/2011/relationships/chartColorStyle" Target="colors202.xml"/><Relationship Id="rId1" Type="http://schemas.microsoft.com/office/2011/relationships/chartStyle" Target="style202.xml"/></Relationships>
</file>

<file path=xl/charts/_rels/chart203.xml.rels><?xml version="1.0" encoding="UTF-8" standalone="yes"?>
<Relationships xmlns="http://schemas.openxmlformats.org/package/2006/relationships"><Relationship Id="rId2" Type="http://schemas.microsoft.com/office/2011/relationships/chartColorStyle" Target="colors203.xml"/><Relationship Id="rId1" Type="http://schemas.microsoft.com/office/2011/relationships/chartStyle" Target="style203.xml"/></Relationships>
</file>

<file path=xl/charts/_rels/chart204.xml.rels><?xml version="1.0" encoding="UTF-8" standalone="yes"?>
<Relationships xmlns="http://schemas.openxmlformats.org/package/2006/relationships"><Relationship Id="rId2" Type="http://schemas.microsoft.com/office/2011/relationships/chartColorStyle" Target="colors204.xml"/><Relationship Id="rId1" Type="http://schemas.microsoft.com/office/2011/relationships/chartStyle" Target="style204.xml"/></Relationships>
</file>

<file path=xl/charts/_rels/chart205.xml.rels><?xml version="1.0" encoding="UTF-8" standalone="yes"?>
<Relationships xmlns="http://schemas.openxmlformats.org/package/2006/relationships"><Relationship Id="rId2" Type="http://schemas.microsoft.com/office/2011/relationships/chartColorStyle" Target="colors205.xml"/><Relationship Id="rId1" Type="http://schemas.microsoft.com/office/2011/relationships/chartStyle" Target="style205.xml"/></Relationships>
</file>

<file path=xl/charts/_rels/chart206.xml.rels><?xml version="1.0" encoding="UTF-8" standalone="yes"?>
<Relationships xmlns="http://schemas.openxmlformats.org/package/2006/relationships"><Relationship Id="rId2" Type="http://schemas.microsoft.com/office/2011/relationships/chartColorStyle" Target="colors206.xml"/><Relationship Id="rId1" Type="http://schemas.microsoft.com/office/2011/relationships/chartStyle" Target="style206.xml"/></Relationships>
</file>

<file path=xl/charts/_rels/chart207.xml.rels><?xml version="1.0" encoding="UTF-8" standalone="yes"?>
<Relationships xmlns="http://schemas.openxmlformats.org/package/2006/relationships"><Relationship Id="rId2" Type="http://schemas.microsoft.com/office/2011/relationships/chartColorStyle" Target="colors207.xml"/><Relationship Id="rId1" Type="http://schemas.microsoft.com/office/2011/relationships/chartStyle" Target="style207.xml"/></Relationships>
</file>

<file path=xl/charts/_rels/chart208.xml.rels><?xml version="1.0" encoding="UTF-8" standalone="yes"?>
<Relationships xmlns="http://schemas.openxmlformats.org/package/2006/relationships"><Relationship Id="rId2" Type="http://schemas.microsoft.com/office/2011/relationships/chartColorStyle" Target="colors208.xml"/><Relationship Id="rId1" Type="http://schemas.microsoft.com/office/2011/relationships/chartStyle" Target="style208.xml"/></Relationships>
</file>

<file path=xl/charts/_rels/chart209.xml.rels><?xml version="1.0" encoding="UTF-8" standalone="yes"?>
<Relationships xmlns="http://schemas.openxmlformats.org/package/2006/relationships"><Relationship Id="rId2" Type="http://schemas.microsoft.com/office/2011/relationships/chartColorStyle" Target="colors209.xml"/><Relationship Id="rId1" Type="http://schemas.microsoft.com/office/2011/relationships/chartStyle" Target="style209.xml"/></Relationships>
</file>

<file path=xl/charts/_rels/chart210.xml.rels><?xml version="1.0" encoding="UTF-8" standalone="yes"?>
<Relationships xmlns="http://schemas.openxmlformats.org/package/2006/relationships"><Relationship Id="rId2" Type="http://schemas.microsoft.com/office/2011/relationships/chartColorStyle" Target="colors210.xml"/><Relationship Id="rId1" Type="http://schemas.microsoft.com/office/2011/relationships/chartStyle" Target="style210.xml"/></Relationships>
</file>

<file path=xl/charts/_rels/chart211.xml.rels><?xml version="1.0" encoding="UTF-8" standalone="yes"?>
<Relationships xmlns="http://schemas.openxmlformats.org/package/2006/relationships"><Relationship Id="rId2" Type="http://schemas.microsoft.com/office/2011/relationships/chartColorStyle" Target="colors211.xml"/><Relationship Id="rId1" Type="http://schemas.microsoft.com/office/2011/relationships/chartStyle" Target="style211.xml"/></Relationships>
</file>

<file path=xl/charts/_rels/chart212.xml.rels><?xml version="1.0" encoding="UTF-8" standalone="yes"?>
<Relationships xmlns="http://schemas.openxmlformats.org/package/2006/relationships"><Relationship Id="rId2" Type="http://schemas.microsoft.com/office/2011/relationships/chartColorStyle" Target="colors212.xml"/><Relationship Id="rId1" Type="http://schemas.microsoft.com/office/2011/relationships/chartStyle" Target="style212.xml"/></Relationships>
</file>

<file path=xl/charts/_rels/chart213.xml.rels><?xml version="1.0" encoding="UTF-8" standalone="yes"?>
<Relationships xmlns="http://schemas.openxmlformats.org/package/2006/relationships"><Relationship Id="rId2" Type="http://schemas.microsoft.com/office/2011/relationships/chartColorStyle" Target="colors213.xml"/><Relationship Id="rId1" Type="http://schemas.microsoft.com/office/2011/relationships/chartStyle" Target="style213.xml"/></Relationships>
</file>

<file path=xl/charts/_rels/chart214.xml.rels><?xml version="1.0" encoding="UTF-8" standalone="yes"?>
<Relationships xmlns="http://schemas.openxmlformats.org/package/2006/relationships"><Relationship Id="rId2" Type="http://schemas.microsoft.com/office/2011/relationships/chartColorStyle" Target="colors214.xml"/><Relationship Id="rId1" Type="http://schemas.microsoft.com/office/2011/relationships/chartStyle" Target="style214.xml"/></Relationships>
</file>

<file path=xl/charts/_rels/chart215.xml.rels><?xml version="1.0" encoding="UTF-8" standalone="yes"?>
<Relationships xmlns="http://schemas.openxmlformats.org/package/2006/relationships"><Relationship Id="rId2" Type="http://schemas.microsoft.com/office/2011/relationships/chartColorStyle" Target="colors215.xml"/><Relationship Id="rId1" Type="http://schemas.microsoft.com/office/2011/relationships/chartStyle" Target="style215.xml"/></Relationships>
</file>

<file path=xl/charts/_rels/chart216.xml.rels><?xml version="1.0" encoding="UTF-8" standalone="yes"?>
<Relationships xmlns="http://schemas.openxmlformats.org/package/2006/relationships"><Relationship Id="rId2" Type="http://schemas.microsoft.com/office/2011/relationships/chartColorStyle" Target="colors216.xml"/><Relationship Id="rId1" Type="http://schemas.microsoft.com/office/2011/relationships/chartStyle" Target="style216.xml"/></Relationships>
</file>

<file path=xl/charts/_rels/chart217.xml.rels><?xml version="1.0" encoding="UTF-8" standalone="yes"?>
<Relationships xmlns="http://schemas.openxmlformats.org/package/2006/relationships"><Relationship Id="rId2" Type="http://schemas.microsoft.com/office/2011/relationships/chartColorStyle" Target="colors217.xml"/><Relationship Id="rId1" Type="http://schemas.microsoft.com/office/2011/relationships/chartStyle" Target="style217.xml"/></Relationships>
</file>

<file path=xl/charts/_rels/chart218.xml.rels><?xml version="1.0" encoding="UTF-8" standalone="yes"?>
<Relationships xmlns="http://schemas.openxmlformats.org/package/2006/relationships"><Relationship Id="rId2" Type="http://schemas.microsoft.com/office/2011/relationships/chartColorStyle" Target="colors218.xml"/><Relationship Id="rId1" Type="http://schemas.microsoft.com/office/2011/relationships/chartStyle" Target="style218.xml"/></Relationships>
</file>

<file path=xl/charts/_rels/chart219.xml.rels><?xml version="1.0" encoding="UTF-8" standalone="yes"?>
<Relationships xmlns="http://schemas.openxmlformats.org/package/2006/relationships"><Relationship Id="rId2" Type="http://schemas.microsoft.com/office/2011/relationships/chartColorStyle" Target="colors219.xml"/><Relationship Id="rId1" Type="http://schemas.microsoft.com/office/2011/relationships/chartStyle" Target="style219.xml"/></Relationships>
</file>

<file path=xl/charts/_rels/chart220.xml.rels><?xml version="1.0" encoding="UTF-8" standalone="yes"?>
<Relationships xmlns="http://schemas.openxmlformats.org/package/2006/relationships"><Relationship Id="rId2" Type="http://schemas.microsoft.com/office/2011/relationships/chartColorStyle" Target="colors220.xml"/><Relationship Id="rId1" Type="http://schemas.microsoft.com/office/2011/relationships/chartStyle" Target="style220.xml"/></Relationships>
</file>

<file path=xl/charts/_rels/chart221.xml.rels><?xml version="1.0" encoding="UTF-8" standalone="yes"?>
<Relationships xmlns="http://schemas.openxmlformats.org/package/2006/relationships"><Relationship Id="rId2" Type="http://schemas.microsoft.com/office/2011/relationships/chartColorStyle" Target="colors221.xml"/><Relationship Id="rId1" Type="http://schemas.microsoft.com/office/2011/relationships/chartStyle" Target="style221.xml"/></Relationships>
</file>

<file path=xl/charts/_rels/chart222.xml.rels><?xml version="1.0" encoding="UTF-8" standalone="yes"?>
<Relationships xmlns="http://schemas.openxmlformats.org/package/2006/relationships"><Relationship Id="rId2" Type="http://schemas.microsoft.com/office/2011/relationships/chartColorStyle" Target="colors222.xml"/><Relationship Id="rId1" Type="http://schemas.microsoft.com/office/2011/relationships/chartStyle" Target="style222.xml"/></Relationships>
</file>

<file path=xl/charts/_rels/chart223.xml.rels><?xml version="1.0" encoding="UTF-8" standalone="yes"?>
<Relationships xmlns="http://schemas.openxmlformats.org/package/2006/relationships"><Relationship Id="rId2" Type="http://schemas.microsoft.com/office/2011/relationships/chartColorStyle" Target="colors223.xml"/><Relationship Id="rId1" Type="http://schemas.microsoft.com/office/2011/relationships/chartStyle" Target="style223.xml"/></Relationships>
</file>

<file path=xl/charts/_rels/chart224.xml.rels><?xml version="1.0" encoding="UTF-8" standalone="yes"?>
<Relationships xmlns="http://schemas.openxmlformats.org/package/2006/relationships"><Relationship Id="rId2" Type="http://schemas.microsoft.com/office/2011/relationships/chartColorStyle" Target="colors224.xml"/><Relationship Id="rId1" Type="http://schemas.microsoft.com/office/2011/relationships/chartStyle" Target="style224.xml"/></Relationships>
</file>

<file path=xl/charts/_rels/chart225.xml.rels><?xml version="1.0" encoding="UTF-8" standalone="yes"?>
<Relationships xmlns="http://schemas.openxmlformats.org/package/2006/relationships"><Relationship Id="rId2" Type="http://schemas.microsoft.com/office/2011/relationships/chartColorStyle" Target="colors225.xml"/><Relationship Id="rId1" Type="http://schemas.microsoft.com/office/2011/relationships/chartStyle" Target="style225.xml"/></Relationships>
</file>

<file path=xl/charts/_rels/chart226.xml.rels><?xml version="1.0" encoding="UTF-8" standalone="yes"?>
<Relationships xmlns="http://schemas.openxmlformats.org/package/2006/relationships"><Relationship Id="rId2" Type="http://schemas.microsoft.com/office/2011/relationships/chartColorStyle" Target="colors226.xml"/><Relationship Id="rId1" Type="http://schemas.microsoft.com/office/2011/relationships/chartStyle" Target="style226.xml"/></Relationships>
</file>

<file path=xl/charts/_rels/chart227.xml.rels><?xml version="1.0" encoding="UTF-8" standalone="yes"?>
<Relationships xmlns="http://schemas.openxmlformats.org/package/2006/relationships"><Relationship Id="rId2" Type="http://schemas.microsoft.com/office/2011/relationships/chartColorStyle" Target="colors227.xml"/><Relationship Id="rId1" Type="http://schemas.microsoft.com/office/2011/relationships/chartStyle" Target="style227.xml"/></Relationships>
</file>

<file path=xl/charts/_rels/chart228.xml.rels><?xml version="1.0" encoding="UTF-8" standalone="yes"?>
<Relationships xmlns="http://schemas.openxmlformats.org/package/2006/relationships"><Relationship Id="rId2" Type="http://schemas.microsoft.com/office/2011/relationships/chartColorStyle" Target="colors228.xml"/><Relationship Id="rId1" Type="http://schemas.microsoft.com/office/2011/relationships/chartStyle" Target="style228.xml"/></Relationships>
</file>

<file path=xl/charts/_rels/chart229.xml.rels><?xml version="1.0" encoding="UTF-8" standalone="yes"?>
<Relationships xmlns="http://schemas.openxmlformats.org/package/2006/relationships"><Relationship Id="rId2" Type="http://schemas.microsoft.com/office/2011/relationships/chartColorStyle" Target="colors229.xml"/><Relationship Id="rId1" Type="http://schemas.microsoft.com/office/2011/relationships/chartStyle" Target="style229.xml"/></Relationships>
</file>

<file path=xl/charts/_rels/chart230.xml.rels><?xml version="1.0" encoding="UTF-8" standalone="yes"?>
<Relationships xmlns="http://schemas.openxmlformats.org/package/2006/relationships"><Relationship Id="rId2" Type="http://schemas.microsoft.com/office/2011/relationships/chartColorStyle" Target="colors230.xml"/><Relationship Id="rId1" Type="http://schemas.microsoft.com/office/2011/relationships/chartStyle" Target="style230.xml"/></Relationships>
</file>

<file path=xl/charts/_rels/chart231.xml.rels><?xml version="1.0" encoding="UTF-8" standalone="yes"?>
<Relationships xmlns="http://schemas.openxmlformats.org/package/2006/relationships"><Relationship Id="rId2" Type="http://schemas.microsoft.com/office/2011/relationships/chartColorStyle" Target="colors231.xml"/><Relationship Id="rId1" Type="http://schemas.microsoft.com/office/2011/relationships/chartStyle" Target="style231.xml"/></Relationships>
</file>

<file path=xl/charts/_rels/chart232.xml.rels><?xml version="1.0" encoding="UTF-8" standalone="yes"?>
<Relationships xmlns="http://schemas.openxmlformats.org/package/2006/relationships"><Relationship Id="rId2" Type="http://schemas.microsoft.com/office/2011/relationships/chartColorStyle" Target="colors232.xml"/><Relationship Id="rId1" Type="http://schemas.microsoft.com/office/2011/relationships/chartStyle" Target="style232.xml"/></Relationships>
</file>

<file path=xl/charts/_rels/chart233.xml.rels><?xml version="1.0" encoding="UTF-8" standalone="yes"?>
<Relationships xmlns="http://schemas.openxmlformats.org/package/2006/relationships"><Relationship Id="rId2" Type="http://schemas.microsoft.com/office/2011/relationships/chartColorStyle" Target="colors233.xml"/><Relationship Id="rId1" Type="http://schemas.microsoft.com/office/2011/relationships/chartStyle" Target="style233.xml"/></Relationships>
</file>

<file path=xl/charts/_rels/chart234.xml.rels><?xml version="1.0" encoding="UTF-8" standalone="yes"?>
<Relationships xmlns="http://schemas.openxmlformats.org/package/2006/relationships"><Relationship Id="rId2" Type="http://schemas.microsoft.com/office/2011/relationships/chartColorStyle" Target="colors234.xml"/><Relationship Id="rId1" Type="http://schemas.microsoft.com/office/2011/relationships/chartStyle" Target="style234.xml"/></Relationships>
</file>

<file path=xl/charts/_rels/chart235.xml.rels><?xml version="1.0" encoding="UTF-8" standalone="yes"?>
<Relationships xmlns="http://schemas.openxmlformats.org/package/2006/relationships"><Relationship Id="rId2" Type="http://schemas.microsoft.com/office/2011/relationships/chartColorStyle" Target="colors235.xml"/><Relationship Id="rId1" Type="http://schemas.microsoft.com/office/2011/relationships/chartStyle" Target="style235.xml"/></Relationships>
</file>

<file path=xl/charts/_rels/chart236.xml.rels><?xml version="1.0" encoding="UTF-8" standalone="yes"?>
<Relationships xmlns="http://schemas.openxmlformats.org/package/2006/relationships"><Relationship Id="rId2" Type="http://schemas.microsoft.com/office/2011/relationships/chartColorStyle" Target="colors236.xml"/><Relationship Id="rId1" Type="http://schemas.microsoft.com/office/2011/relationships/chartStyle" Target="style236.xml"/></Relationships>
</file>

<file path=xl/charts/_rels/chart237.xml.rels><?xml version="1.0" encoding="UTF-8" standalone="yes"?>
<Relationships xmlns="http://schemas.openxmlformats.org/package/2006/relationships"><Relationship Id="rId2" Type="http://schemas.microsoft.com/office/2011/relationships/chartColorStyle" Target="colors237.xml"/><Relationship Id="rId1" Type="http://schemas.microsoft.com/office/2011/relationships/chartStyle" Target="style237.xml"/></Relationships>
</file>

<file path=xl/charts/_rels/chart238.xml.rels><?xml version="1.0" encoding="UTF-8" standalone="yes"?>
<Relationships xmlns="http://schemas.openxmlformats.org/package/2006/relationships"><Relationship Id="rId2" Type="http://schemas.microsoft.com/office/2011/relationships/chartColorStyle" Target="colors238.xml"/><Relationship Id="rId1" Type="http://schemas.microsoft.com/office/2011/relationships/chartStyle" Target="style238.xml"/></Relationships>
</file>

<file path=xl/charts/_rels/chart239.xml.rels><?xml version="1.0" encoding="UTF-8" standalone="yes"?>
<Relationships xmlns="http://schemas.openxmlformats.org/package/2006/relationships"><Relationship Id="rId2" Type="http://schemas.microsoft.com/office/2011/relationships/chartColorStyle" Target="colors239.xml"/><Relationship Id="rId1" Type="http://schemas.microsoft.com/office/2011/relationships/chartStyle" Target="style239.xml"/></Relationships>
</file>

<file path=xl/charts/_rels/chart240.xml.rels><?xml version="1.0" encoding="UTF-8" standalone="yes"?>
<Relationships xmlns="http://schemas.openxmlformats.org/package/2006/relationships"><Relationship Id="rId2" Type="http://schemas.microsoft.com/office/2011/relationships/chartColorStyle" Target="colors240.xml"/><Relationship Id="rId1" Type="http://schemas.microsoft.com/office/2011/relationships/chartStyle" Target="style240.xml"/></Relationships>
</file>

<file path=xl/charts/_rels/chart241.xml.rels><?xml version="1.0" encoding="UTF-8" standalone="yes"?>
<Relationships xmlns="http://schemas.openxmlformats.org/package/2006/relationships"><Relationship Id="rId2" Type="http://schemas.microsoft.com/office/2011/relationships/chartColorStyle" Target="colors241.xml"/><Relationship Id="rId1" Type="http://schemas.microsoft.com/office/2011/relationships/chartStyle" Target="style241.xml"/></Relationships>
</file>

<file path=xl/charts/_rels/chart242.xml.rels><?xml version="1.0" encoding="UTF-8" standalone="yes"?>
<Relationships xmlns="http://schemas.openxmlformats.org/package/2006/relationships"><Relationship Id="rId2" Type="http://schemas.microsoft.com/office/2011/relationships/chartColorStyle" Target="colors242.xml"/><Relationship Id="rId1" Type="http://schemas.microsoft.com/office/2011/relationships/chartStyle" Target="style242.xml"/></Relationships>
</file>

<file path=xl/charts/_rels/chart243.xml.rels><?xml version="1.0" encoding="UTF-8" standalone="yes"?>
<Relationships xmlns="http://schemas.openxmlformats.org/package/2006/relationships"><Relationship Id="rId2" Type="http://schemas.microsoft.com/office/2011/relationships/chartColorStyle" Target="colors243.xml"/><Relationship Id="rId1" Type="http://schemas.microsoft.com/office/2011/relationships/chartStyle" Target="style243.xml"/></Relationships>
</file>

<file path=xl/charts/_rels/chart244.xml.rels><?xml version="1.0" encoding="UTF-8" standalone="yes"?>
<Relationships xmlns="http://schemas.openxmlformats.org/package/2006/relationships"><Relationship Id="rId2" Type="http://schemas.microsoft.com/office/2011/relationships/chartColorStyle" Target="colors244.xml"/><Relationship Id="rId1" Type="http://schemas.microsoft.com/office/2011/relationships/chartStyle" Target="style244.xml"/></Relationships>
</file>

<file path=xl/charts/_rels/chart245.xml.rels><?xml version="1.0" encoding="UTF-8" standalone="yes"?>
<Relationships xmlns="http://schemas.openxmlformats.org/package/2006/relationships"><Relationship Id="rId2" Type="http://schemas.microsoft.com/office/2011/relationships/chartColorStyle" Target="colors245.xml"/><Relationship Id="rId1" Type="http://schemas.microsoft.com/office/2011/relationships/chartStyle" Target="style245.xml"/></Relationships>
</file>

<file path=xl/charts/_rels/chart246.xml.rels><?xml version="1.0" encoding="UTF-8" standalone="yes"?>
<Relationships xmlns="http://schemas.openxmlformats.org/package/2006/relationships"><Relationship Id="rId2" Type="http://schemas.microsoft.com/office/2011/relationships/chartColorStyle" Target="colors246.xml"/><Relationship Id="rId1" Type="http://schemas.microsoft.com/office/2011/relationships/chartStyle" Target="style246.xml"/></Relationships>
</file>

<file path=xl/charts/_rels/chart247.xml.rels><?xml version="1.0" encoding="UTF-8" standalone="yes"?>
<Relationships xmlns="http://schemas.openxmlformats.org/package/2006/relationships"><Relationship Id="rId2" Type="http://schemas.microsoft.com/office/2011/relationships/chartColorStyle" Target="colors247.xml"/><Relationship Id="rId1" Type="http://schemas.microsoft.com/office/2011/relationships/chartStyle" Target="style247.xml"/></Relationships>
</file>

<file path=xl/charts/_rels/chart248.xml.rels><?xml version="1.0" encoding="UTF-8" standalone="yes"?>
<Relationships xmlns="http://schemas.openxmlformats.org/package/2006/relationships"><Relationship Id="rId2" Type="http://schemas.microsoft.com/office/2011/relationships/chartColorStyle" Target="colors248.xml"/><Relationship Id="rId1" Type="http://schemas.microsoft.com/office/2011/relationships/chartStyle" Target="style248.xml"/></Relationships>
</file>

<file path=xl/charts/_rels/chart249.xml.rels><?xml version="1.0" encoding="UTF-8" standalone="yes"?>
<Relationships xmlns="http://schemas.openxmlformats.org/package/2006/relationships"><Relationship Id="rId2" Type="http://schemas.microsoft.com/office/2011/relationships/chartColorStyle" Target="colors249.xml"/><Relationship Id="rId1" Type="http://schemas.microsoft.com/office/2011/relationships/chartStyle" Target="style249.xml"/></Relationships>
</file>

<file path=xl/charts/_rels/chart250.xml.rels><?xml version="1.0" encoding="UTF-8" standalone="yes"?>
<Relationships xmlns="http://schemas.openxmlformats.org/package/2006/relationships"><Relationship Id="rId2" Type="http://schemas.microsoft.com/office/2011/relationships/chartColorStyle" Target="colors250.xml"/><Relationship Id="rId1" Type="http://schemas.microsoft.com/office/2011/relationships/chartStyle" Target="style250.xml"/></Relationships>
</file>

<file path=xl/charts/_rels/chart251.xml.rels><?xml version="1.0" encoding="UTF-8" standalone="yes"?>
<Relationships xmlns="http://schemas.openxmlformats.org/package/2006/relationships"><Relationship Id="rId2" Type="http://schemas.microsoft.com/office/2011/relationships/chartColorStyle" Target="colors251.xml"/><Relationship Id="rId1" Type="http://schemas.microsoft.com/office/2011/relationships/chartStyle" Target="style251.xml"/></Relationships>
</file>

<file path=xl/charts/_rels/chart252.xml.rels><?xml version="1.0" encoding="UTF-8" standalone="yes"?>
<Relationships xmlns="http://schemas.openxmlformats.org/package/2006/relationships"><Relationship Id="rId2" Type="http://schemas.microsoft.com/office/2011/relationships/chartColorStyle" Target="colors252.xml"/><Relationship Id="rId1" Type="http://schemas.microsoft.com/office/2011/relationships/chartStyle" Target="style25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蘇柏亞!$C$5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蘇柏亞!$B$7:$B$10</c:f>
              <c:strCache>
                <c:ptCount val="4"/>
                <c:pt idx="0">
                  <c:v>蘇柏亞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蘇柏亞!$C$7:$C$10</c:f>
              <c:numCache>
                <c:formatCode>0.0</c:formatCode>
                <c:ptCount val="4"/>
                <c:pt idx="0" formatCode="General">
                  <c:v>55.4</c:v>
                </c:pt>
                <c:pt idx="1">
                  <c:v>55.1</c:v>
                </c:pt>
                <c:pt idx="2">
                  <c:v>55.524999999999999</c:v>
                </c:pt>
                <c:pt idx="3">
                  <c:v>56.8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5-4CAE-8E09-39B043E144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蘇柏亞!$D$5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蘇柏亞!$B$7:$B$10</c:f>
              <c:strCache>
                <c:ptCount val="4"/>
                <c:pt idx="0">
                  <c:v>蘇柏亞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蘇柏亞!$D$7:$D$10</c:f>
              <c:numCache>
                <c:formatCode>0.0</c:formatCode>
                <c:ptCount val="4"/>
                <c:pt idx="0" formatCode="General">
                  <c:v>16.899999999999999</c:v>
                </c:pt>
                <c:pt idx="1">
                  <c:v>14.7</c:v>
                </c:pt>
                <c:pt idx="2">
                  <c:v>16</c:v>
                </c:pt>
                <c:pt idx="3">
                  <c:v>17.399999999999999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C-4855-B8FB-32A60412508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蘇柏亞!$F$5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蘇柏亞!$B$7:$B$10</c:f>
              <c:strCache>
                <c:ptCount val="4"/>
                <c:pt idx="0">
                  <c:v>蘇柏亞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蘇柏亞!$F$7:$F$10</c:f>
              <c:numCache>
                <c:formatCode>0.0</c:formatCode>
                <c:ptCount val="4"/>
                <c:pt idx="0" formatCode="General">
                  <c:v>46</c:v>
                </c:pt>
                <c:pt idx="1">
                  <c:v>46.349999999999994</c:v>
                </c:pt>
                <c:pt idx="2">
                  <c:v>46.7</c:v>
                </c:pt>
                <c:pt idx="3">
                  <c:v>48.1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E-41C9-ABB0-DDA433D9B61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蘇柏亞!$H$5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蘇柏亞!$B$7:$B$10</c:f>
              <c:strCache>
                <c:ptCount val="4"/>
                <c:pt idx="0">
                  <c:v>蘇柏亞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蘇柏亞!$H$7:$H$10</c:f>
              <c:numCache>
                <c:formatCode>0.0</c:formatCode>
                <c:ptCount val="4"/>
                <c:pt idx="0" formatCode="General">
                  <c:v>30.3</c:v>
                </c:pt>
                <c:pt idx="1">
                  <c:v>30.45</c:v>
                </c:pt>
                <c:pt idx="2">
                  <c:v>31.2</c:v>
                </c:pt>
                <c:pt idx="3">
                  <c:v>32.299999999999997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D-4ED0-A771-9B24FFF2AC0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7FE1-4D8D-9FF2-0425DBE46C82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7FE1-4D8D-9FF2-0425DBE46C8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蘇柏亞!$D$12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蘇柏亞!$B$13:$B$18</c:f>
              <c:numCache>
                <c:formatCode>General</c:formatCode>
                <c:ptCount val="6"/>
                <c:pt idx="0">
                  <c:v>1130307</c:v>
                </c:pt>
                <c:pt idx="1">
                  <c:v>1130328</c:v>
                </c:pt>
                <c:pt idx="2">
                  <c:v>1130502</c:v>
                </c:pt>
                <c:pt idx="3">
                  <c:v>1130509</c:v>
                </c:pt>
                <c:pt idx="4">
                  <c:v>1130620</c:v>
                </c:pt>
                <c:pt idx="5">
                  <c:v>1140204</c:v>
                </c:pt>
              </c:numCache>
            </c:numRef>
          </c:cat>
          <c:val>
            <c:numRef>
              <c:f>蘇柏亞!$D$13:$D$18</c:f>
              <c:numCache>
                <c:formatCode>General</c:formatCode>
                <c:ptCount val="6"/>
                <c:pt idx="0">
                  <c:v>12.8</c:v>
                </c:pt>
                <c:pt idx="1">
                  <c:v>15.6</c:v>
                </c:pt>
                <c:pt idx="2">
                  <c:v>16</c:v>
                </c:pt>
                <c:pt idx="3">
                  <c:v>17.2</c:v>
                </c:pt>
                <c:pt idx="4">
                  <c:v>17.399999999999999</c:v>
                </c:pt>
                <c:pt idx="5">
                  <c:v>16.899999999999999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E1-4D8D-9FF2-0425DBE46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蘇柏亞!$B$13:$B$18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1130307</c:v>
                      </c:pt>
                      <c:pt idx="1">
                        <c:v>1130328</c:v>
                      </c:pt>
                      <c:pt idx="2">
                        <c:v>1130502</c:v>
                      </c:pt>
                      <c:pt idx="3">
                        <c:v>1130509</c:v>
                      </c:pt>
                      <c:pt idx="4">
                        <c:v>1130620</c:v>
                      </c:pt>
                      <c:pt idx="5">
                        <c:v>1140204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7FE1-4D8D-9FF2-0425DBE46C82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蘇柏亞!$C$12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蘇柏亞!$C$13:$C$18</c:f>
              <c:numCache>
                <c:formatCode>General</c:formatCode>
                <c:ptCount val="6"/>
                <c:pt idx="0">
                  <c:v>50.6</c:v>
                </c:pt>
                <c:pt idx="1">
                  <c:v>55.1</c:v>
                </c:pt>
                <c:pt idx="2">
                  <c:v>55.5</c:v>
                </c:pt>
                <c:pt idx="3">
                  <c:v>55.2</c:v>
                </c:pt>
                <c:pt idx="4">
                  <c:v>56.5</c:v>
                </c:pt>
                <c:pt idx="5">
                  <c:v>55.4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E1-4D8D-9FF2-0425DBE46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蘇柏亞!$G$12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蘇柏亞!$B$13:$B$18</c:f>
              <c:numCache>
                <c:formatCode>General</c:formatCode>
                <c:ptCount val="6"/>
                <c:pt idx="0">
                  <c:v>1130307</c:v>
                </c:pt>
                <c:pt idx="1">
                  <c:v>1130328</c:v>
                </c:pt>
                <c:pt idx="2">
                  <c:v>1130502</c:v>
                </c:pt>
                <c:pt idx="3">
                  <c:v>1130509</c:v>
                </c:pt>
                <c:pt idx="4">
                  <c:v>1130620</c:v>
                </c:pt>
                <c:pt idx="5">
                  <c:v>1140204</c:v>
                </c:pt>
              </c:numCache>
            </c:numRef>
          </c:cat>
          <c:val>
            <c:numRef>
              <c:f>蘇柏亞!$G$13:$G$18</c:f>
              <c:numCache>
                <c:formatCode>General</c:formatCode>
                <c:ptCount val="6"/>
                <c:pt idx="0">
                  <c:v>41.4</c:v>
                </c:pt>
                <c:pt idx="1">
                  <c:v>43.6</c:v>
                </c:pt>
                <c:pt idx="2">
                  <c:v>43.7</c:v>
                </c:pt>
                <c:pt idx="3">
                  <c:v>42.9</c:v>
                </c:pt>
                <c:pt idx="4">
                  <c:v>43.8</c:v>
                </c:pt>
                <c:pt idx="5">
                  <c:v>43.1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DE-4984-9FBE-6EE498266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蘇柏亞!$E$12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蘇柏亞!$B$13:$B$18</c:f>
              <c:numCache>
                <c:formatCode>General</c:formatCode>
                <c:ptCount val="6"/>
                <c:pt idx="0">
                  <c:v>1130307</c:v>
                </c:pt>
                <c:pt idx="1">
                  <c:v>1130328</c:v>
                </c:pt>
                <c:pt idx="2">
                  <c:v>1130502</c:v>
                </c:pt>
                <c:pt idx="3">
                  <c:v>1130509</c:v>
                </c:pt>
                <c:pt idx="4">
                  <c:v>1130620</c:v>
                </c:pt>
                <c:pt idx="5">
                  <c:v>1140204</c:v>
                </c:pt>
              </c:numCache>
            </c:numRef>
          </c:cat>
          <c:val>
            <c:numRef>
              <c:f>蘇柏亞!$E$13:$E$18</c:f>
              <c:numCache>
                <c:formatCode>General</c:formatCode>
                <c:ptCount val="6"/>
                <c:pt idx="0">
                  <c:v>6.5</c:v>
                </c:pt>
                <c:pt idx="1">
                  <c:v>8.6</c:v>
                </c:pt>
                <c:pt idx="2">
                  <c:v>8.9</c:v>
                </c:pt>
                <c:pt idx="3">
                  <c:v>9.5</c:v>
                </c:pt>
                <c:pt idx="4">
                  <c:v>9.8000000000000007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DE-4984-9FBE-6EE498266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蘇柏亞!$I$12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蘇柏亞!$B$13:$B$18</c:f>
              <c:numCache>
                <c:formatCode>General</c:formatCode>
                <c:ptCount val="6"/>
                <c:pt idx="0">
                  <c:v>1130307</c:v>
                </c:pt>
                <c:pt idx="1">
                  <c:v>1130328</c:v>
                </c:pt>
                <c:pt idx="2">
                  <c:v>1130502</c:v>
                </c:pt>
                <c:pt idx="3">
                  <c:v>1130509</c:v>
                </c:pt>
                <c:pt idx="4">
                  <c:v>1130620</c:v>
                </c:pt>
                <c:pt idx="5">
                  <c:v>1140204</c:v>
                </c:pt>
              </c:numCache>
            </c:numRef>
          </c:cat>
          <c:val>
            <c:numRef>
              <c:f>蘇柏亞!$I$13:$I$18</c:f>
              <c:numCache>
                <c:formatCode>0%</c:formatCode>
                <c:ptCount val="6"/>
                <c:pt idx="0">
                  <c:v>0.56521739130434789</c:v>
                </c:pt>
                <c:pt idx="1">
                  <c:v>0.56624319419237745</c:v>
                </c:pt>
                <c:pt idx="2">
                  <c:v>0.56036036036036041</c:v>
                </c:pt>
                <c:pt idx="3">
                  <c:v>0.54528985507246375</c:v>
                </c:pt>
                <c:pt idx="4">
                  <c:v>0.55044247787610623</c:v>
                </c:pt>
                <c:pt idx="5">
                  <c:v>0.54693140794223827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34-4778-8EF7-FB361FEC0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蘇柏亞!$H$12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蘇柏亞!$B$13:$B$18</c:f>
              <c:numCache>
                <c:formatCode>General</c:formatCode>
                <c:ptCount val="6"/>
                <c:pt idx="0">
                  <c:v>1130307</c:v>
                </c:pt>
                <c:pt idx="1">
                  <c:v>1130328</c:v>
                </c:pt>
                <c:pt idx="2">
                  <c:v>1130502</c:v>
                </c:pt>
                <c:pt idx="3">
                  <c:v>1130509</c:v>
                </c:pt>
                <c:pt idx="4">
                  <c:v>1130620</c:v>
                </c:pt>
                <c:pt idx="5">
                  <c:v>1140204</c:v>
                </c:pt>
              </c:numCache>
            </c:numRef>
          </c:cat>
          <c:val>
            <c:numRef>
              <c:f>蘇柏亞!$H$13:$H$18</c:f>
              <c:numCache>
                <c:formatCode>General</c:formatCode>
                <c:ptCount val="6"/>
                <c:pt idx="0">
                  <c:v>28.6</c:v>
                </c:pt>
                <c:pt idx="1">
                  <c:v>31.2</c:v>
                </c:pt>
                <c:pt idx="2">
                  <c:v>31.1</c:v>
                </c:pt>
                <c:pt idx="3">
                  <c:v>30.1</c:v>
                </c:pt>
                <c:pt idx="4">
                  <c:v>31.1</c:v>
                </c:pt>
                <c:pt idx="5">
                  <c:v>30.3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34-4778-8EF7-FB361FEC0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羅嘉翎!$C$5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羅嘉翎!$B$7:$B$10</c:f>
              <c:strCache>
                <c:ptCount val="4"/>
                <c:pt idx="0">
                  <c:v>羅嘉翎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羅嘉翎!$C$7:$C$10</c:f>
              <c:numCache>
                <c:formatCode>0.0</c:formatCode>
                <c:ptCount val="4"/>
                <c:pt idx="0" formatCode="General">
                  <c:v>62.2</c:v>
                </c:pt>
                <c:pt idx="1">
                  <c:v>61.6</c:v>
                </c:pt>
                <c:pt idx="2">
                  <c:v>63</c:v>
                </c:pt>
                <c:pt idx="3">
                  <c:v>65.400000000000006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3-4391-BDCB-3A63FC1BDAA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羅嘉翎!$D$5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羅嘉翎!$B$7:$B$10</c:f>
              <c:strCache>
                <c:ptCount val="4"/>
                <c:pt idx="0">
                  <c:v>羅嘉翎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羅嘉翎!$D$7:$D$10</c:f>
              <c:numCache>
                <c:formatCode>0.0</c:formatCode>
                <c:ptCount val="4"/>
                <c:pt idx="0" formatCode="General">
                  <c:v>21.2</c:v>
                </c:pt>
                <c:pt idx="1">
                  <c:v>21.049999999999997</c:v>
                </c:pt>
                <c:pt idx="2">
                  <c:v>22.424999999999997</c:v>
                </c:pt>
                <c:pt idx="3">
                  <c:v>25.9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6-481E-BEB2-8E6779C43C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羅嘉翎!$F$5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羅嘉翎!$B$7:$B$10</c:f>
              <c:strCache>
                <c:ptCount val="4"/>
                <c:pt idx="0">
                  <c:v>羅嘉翎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羅嘉翎!$F$7:$F$10</c:f>
              <c:numCache>
                <c:formatCode>0.0</c:formatCode>
                <c:ptCount val="4"/>
                <c:pt idx="0" formatCode="General">
                  <c:v>49</c:v>
                </c:pt>
                <c:pt idx="1">
                  <c:v>48.8</c:v>
                </c:pt>
                <c:pt idx="2">
                  <c:v>49.3</c:v>
                </c:pt>
                <c:pt idx="3">
                  <c:v>50.4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2-4D72-B9A5-B4189EAD88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羅嘉翎!$H$5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羅嘉翎!$B$7:$B$10</c:f>
              <c:strCache>
                <c:ptCount val="4"/>
                <c:pt idx="0">
                  <c:v>羅嘉翎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羅嘉翎!$H$7:$H$10</c:f>
              <c:numCache>
                <c:formatCode>0.0</c:formatCode>
                <c:ptCount val="4"/>
                <c:pt idx="0" formatCode="General">
                  <c:v>31.5</c:v>
                </c:pt>
                <c:pt idx="1">
                  <c:v>31.45</c:v>
                </c:pt>
                <c:pt idx="2">
                  <c:v>31.9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C-4454-9F63-D42BECDA27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4DA2-4A3B-91D3-F6B47C478EC4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4DA2-4A3B-91D3-F6B47C478EC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羅嘉翎!$D$12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羅嘉翎!$B$13:$B$18</c:f>
              <c:numCache>
                <c:formatCode>General</c:formatCode>
                <c:ptCount val="6"/>
                <c:pt idx="0">
                  <c:v>1130712</c:v>
                </c:pt>
                <c:pt idx="1">
                  <c:v>1130719</c:v>
                </c:pt>
                <c:pt idx="2">
                  <c:v>1130730</c:v>
                </c:pt>
                <c:pt idx="3">
                  <c:v>1131219</c:v>
                </c:pt>
                <c:pt idx="4">
                  <c:v>1131226</c:v>
                </c:pt>
                <c:pt idx="5">
                  <c:v>1140102</c:v>
                </c:pt>
              </c:numCache>
            </c:numRef>
          </c:cat>
          <c:val>
            <c:numRef>
              <c:f>羅嘉翎!$D$13:$D$18</c:f>
              <c:numCache>
                <c:formatCode>General</c:formatCode>
                <c:ptCount val="6"/>
                <c:pt idx="0">
                  <c:v>21.6</c:v>
                </c:pt>
                <c:pt idx="1">
                  <c:v>22.4</c:v>
                </c:pt>
                <c:pt idx="2">
                  <c:v>21.9</c:v>
                </c:pt>
                <c:pt idx="3">
                  <c:v>25.9</c:v>
                </c:pt>
                <c:pt idx="4">
                  <c:v>24.5</c:v>
                </c:pt>
                <c:pt idx="5">
                  <c:v>21.2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A2-4A3B-91D3-F6B47C478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羅嘉翎!$B$13:$B$18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1130712</c:v>
                      </c:pt>
                      <c:pt idx="1">
                        <c:v>1130719</c:v>
                      </c:pt>
                      <c:pt idx="2">
                        <c:v>1130730</c:v>
                      </c:pt>
                      <c:pt idx="3">
                        <c:v>1131219</c:v>
                      </c:pt>
                      <c:pt idx="4">
                        <c:v>1131226</c:v>
                      </c:pt>
                      <c:pt idx="5">
                        <c:v>1140102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4DA2-4A3B-91D3-F6B47C478EC4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羅嘉翎!$C$12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羅嘉翎!$C$13:$C$18</c:f>
              <c:numCache>
                <c:formatCode>General</c:formatCode>
                <c:ptCount val="6"/>
                <c:pt idx="0">
                  <c:v>60.8</c:v>
                </c:pt>
                <c:pt idx="1">
                  <c:v>61</c:v>
                </c:pt>
                <c:pt idx="2">
                  <c:v>59.2</c:v>
                </c:pt>
                <c:pt idx="3">
                  <c:v>65.400000000000006</c:v>
                </c:pt>
                <c:pt idx="4">
                  <c:v>64.7</c:v>
                </c:pt>
                <c:pt idx="5">
                  <c:v>62.2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A2-4A3B-91D3-F6B47C478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羅嘉翎!$G$12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羅嘉翎!$B$13:$B$18</c:f>
              <c:numCache>
                <c:formatCode>General</c:formatCode>
                <c:ptCount val="6"/>
                <c:pt idx="0">
                  <c:v>1130712</c:v>
                </c:pt>
                <c:pt idx="1">
                  <c:v>1130719</c:v>
                </c:pt>
                <c:pt idx="2">
                  <c:v>1130730</c:v>
                </c:pt>
                <c:pt idx="3">
                  <c:v>1131219</c:v>
                </c:pt>
                <c:pt idx="4">
                  <c:v>1131226</c:v>
                </c:pt>
                <c:pt idx="5">
                  <c:v>1140102</c:v>
                </c:pt>
              </c:numCache>
            </c:numRef>
          </c:cat>
          <c:val>
            <c:numRef>
              <c:f>羅嘉翎!$G$13:$G$18</c:f>
              <c:numCache>
                <c:formatCode>General</c:formatCode>
                <c:ptCount val="6"/>
                <c:pt idx="0">
                  <c:v>44.7</c:v>
                </c:pt>
                <c:pt idx="1">
                  <c:v>44.3</c:v>
                </c:pt>
                <c:pt idx="2">
                  <c:v>43.3</c:v>
                </c:pt>
                <c:pt idx="3">
                  <c:v>45.4</c:v>
                </c:pt>
                <c:pt idx="4">
                  <c:v>45.7</c:v>
                </c:pt>
                <c:pt idx="5">
                  <c:v>45.9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7F-459D-A1C7-F237FE690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羅嘉翎!$E$12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羅嘉翎!$B$13:$B$18</c:f>
              <c:numCache>
                <c:formatCode>General</c:formatCode>
                <c:ptCount val="6"/>
                <c:pt idx="0">
                  <c:v>1130712</c:v>
                </c:pt>
                <c:pt idx="1">
                  <c:v>1130719</c:v>
                </c:pt>
                <c:pt idx="2">
                  <c:v>1130730</c:v>
                </c:pt>
                <c:pt idx="3">
                  <c:v>1131219</c:v>
                </c:pt>
                <c:pt idx="4">
                  <c:v>1131226</c:v>
                </c:pt>
                <c:pt idx="5">
                  <c:v>1140102</c:v>
                </c:pt>
              </c:numCache>
            </c:numRef>
          </c:cat>
          <c:val>
            <c:numRef>
              <c:f>羅嘉翎!$E$13:$E$18</c:f>
              <c:numCache>
                <c:formatCode>General</c:formatCode>
                <c:ptCount val="6"/>
                <c:pt idx="0">
                  <c:v>13.1</c:v>
                </c:pt>
                <c:pt idx="1">
                  <c:v>13.7</c:v>
                </c:pt>
                <c:pt idx="2">
                  <c:v>13</c:v>
                </c:pt>
                <c:pt idx="3">
                  <c:v>16.899999999999999</c:v>
                </c:pt>
                <c:pt idx="4">
                  <c:v>15.9</c:v>
                </c:pt>
                <c:pt idx="5">
                  <c:v>13.2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7F-459D-A1C7-F237FE690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羅嘉翎!$I$12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羅嘉翎!$B$13:$B$18</c:f>
              <c:numCache>
                <c:formatCode>General</c:formatCode>
                <c:ptCount val="6"/>
                <c:pt idx="0">
                  <c:v>1130712</c:v>
                </c:pt>
                <c:pt idx="1">
                  <c:v>1130719</c:v>
                </c:pt>
                <c:pt idx="2">
                  <c:v>1130730</c:v>
                </c:pt>
                <c:pt idx="3">
                  <c:v>1131219</c:v>
                </c:pt>
                <c:pt idx="4">
                  <c:v>1131226</c:v>
                </c:pt>
                <c:pt idx="5">
                  <c:v>1140102</c:v>
                </c:pt>
              </c:numCache>
            </c:numRef>
          </c:cat>
          <c:val>
            <c:numRef>
              <c:f>羅嘉翎!$I$13:$I$18</c:f>
              <c:numCache>
                <c:formatCode>0%</c:formatCode>
                <c:ptCount val="6"/>
                <c:pt idx="0">
                  <c:v>0.50493421052631582</c:v>
                </c:pt>
                <c:pt idx="1">
                  <c:v>0.5</c:v>
                </c:pt>
                <c:pt idx="2">
                  <c:v>0.49831081081081074</c:v>
                </c:pt>
                <c:pt idx="3">
                  <c:v>0.48470948012232418</c:v>
                </c:pt>
                <c:pt idx="4">
                  <c:v>0.49149922720247285</c:v>
                </c:pt>
                <c:pt idx="5">
                  <c:v>0.50643086816720251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AD-4DCD-9987-5D417C95E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羅嘉翎!$H$12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羅嘉翎!$B$13:$B$18</c:f>
              <c:numCache>
                <c:formatCode>General</c:formatCode>
                <c:ptCount val="6"/>
                <c:pt idx="0">
                  <c:v>1130712</c:v>
                </c:pt>
                <c:pt idx="1">
                  <c:v>1130719</c:v>
                </c:pt>
                <c:pt idx="2">
                  <c:v>1130730</c:v>
                </c:pt>
                <c:pt idx="3">
                  <c:v>1131219</c:v>
                </c:pt>
                <c:pt idx="4">
                  <c:v>1131226</c:v>
                </c:pt>
                <c:pt idx="5">
                  <c:v>1140102</c:v>
                </c:pt>
              </c:numCache>
            </c:numRef>
          </c:cat>
          <c:val>
            <c:numRef>
              <c:f>羅嘉翎!$H$13:$H$18</c:f>
              <c:numCache>
                <c:formatCode>General</c:formatCode>
                <c:ptCount val="6"/>
                <c:pt idx="0">
                  <c:v>30.7</c:v>
                </c:pt>
                <c:pt idx="1">
                  <c:v>30.5</c:v>
                </c:pt>
                <c:pt idx="2">
                  <c:v>29.5</c:v>
                </c:pt>
                <c:pt idx="3">
                  <c:v>31.7</c:v>
                </c:pt>
                <c:pt idx="4">
                  <c:v>31.8</c:v>
                </c:pt>
                <c:pt idx="5">
                  <c:v>31.5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AD-4DCD-9987-5D417C95E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林唯均!$C$5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林唯均!$B$7:$B$10</c:f>
              <c:strCache>
                <c:ptCount val="4"/>
                <c:pt idx="0">
                  <c:v>林唯均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林唯均!$C$7:$C$10</c:f>
              <c:numCache>
                <c:formatCode>0.0</c:formatCode>
                <c:ptCount val="4"/>
                <c:pt idx="0" formatCode="General">
                  <c:v>61.3</c:v>
                </c:pt>
                <c:pt idx="1">
                  <c:v>59.8</c:v>
                </c:pt>
                <c:pt idx="2">
                  <c:v>61</c:v>
                </c:pt>
                <c:pt idx="3">
                  <c:v>62.8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2-4082-91D4-CF11CA1C110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林唯均!$D$5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林唯均!$B$7:$B$10</c:f>
              <c:strCache>
                <c:ptCount val="4"/>
                <c:pt idx="0">
                  <c:v>林唯均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林唯均!$D$7:$D$10</c:f>
              <c:numCache>
                <c:formatCode>0.0</c:formatCode>
                <c:ptCount val="4"/>
                <c:pt idx="0" formatCode="General">
                  <c:v>21.7</c:v>
                </c:pt>
                <c:pt idx="1">
                  <c:v>20.7</c:v>
                </c:pt>
                <c:pt idx="2">
                  <c:v>21.799999999999997</c:v>
                </c:pt>
                <c:pt idx="3">
                  <c:v>23.8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E-4380-BB1F-1D8341E4E4F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林唯均!$F$5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林唯均!$B$7:$B$10</c:f>
              <c:strCache>
                <c:ptCount val="4"/>
                <c:pt idx="0">
                  <c:v>林唯均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林唯均!$F$7:$F$10</c:f>
              <c:numCache>
                <c:formatCode>0.0</c:formatCode>
                <c:ptCount val="4"/>
                <c:pt idx="0" formatCode="General">
                  <c:v>48</c:v>
                </c:pt>
                <c:pt idx="1">
                  <c:v>47.1</c:v>
                </c:pt>
                <c:pt idx="2">
                  <c:v>48.349999999999994</c:v>
                </c:pt>
                <c:pt idx="3">
                  <c:v>49.4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1-4FDC-A13D-A3313F681A6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林唯均!$H$5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林唯均!$B$7:$B$10</c:f>
              <c:strCache>
                <c:ptCount val="4"/>
                <c:pt idx="0">
                  <c:v>林唯均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林唯均!$H$7:$H$10</c:f>
              <c:numCache>
                <c:formatCode>0.0</c:formatCode>
                <c:ptCount val="4"/>
                <c:pt idx="0" formatCode="General">
                  <c:v>31.5</c:v>
                </c:pt>
                <c:pt idx="1">
                  <c:v>30.6</c:v>
                </c:pt>
                <c:pt idx="2">
                  <c:v>31.3</c:v>
                </c:pt>
                <c:pt idx="3">
                  <c:v>32.299999999999997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4-42D6-A038-64AC8433D8A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8B12-46BD-B7EA-6E283752DF67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8B12-46BD-B7EA-6E283752DF6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林唯均!$D$12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林唯均!$B$13:$B$18</c:f>
              <c:numCache>
                <c:formatCode>General</c:formatCode>
                <c:ptCount val="6"/>
                <c:pt idx="0">
                  <c:v>1121221</c:v>
                </c:pt>
                <c:pt idx="1">
                  <c:v>1130124</c:v>
                </c:pt>
                <c:pt idx="2">
                  <c:v>1130202</c:v>
                </c:pt>
                <c:pt idx="3">
                  <c:v>1130229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林唯均!$D$13:$D$18</c:f>
              <c:numCache>
                <c:formatCode>General</c:formatCode>
                <c:ptCount val="6"/>
                <c:pt idx="0">
                  <c:v>20.9</c:v>
                </c:pt>
                <c:pt idx="1">
                  <c:v>21.1</c:v>
                </c:pt>
                <c:pt idx="2">
                  <c:v>19.899999999999999</c:v>
                </c:pt>
                <c:pt idx="3">
                  <c:v>21.9</c:v>
                </c:pt>
                <c:pt idx="4">
                  <c:v>23.8</c:v>
                </c:pt>
                <c:pt idx="5">
                  <c:v>21.7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12-46BD-B7EA-6E283752D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林唯均!$B$13:$B$18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1121221</c:v>
                      </c:pt>
                      <c:pt idx="1">
                        <c:v>1130124</c:v>
                      </c:pt>
                      <c:pt idx="2">
                        <c:v>1130202</c:v>
                      </c:pt>
                      <c:pt idx="3">
                        <c:v>1130229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8B12-46BD-B7EA-6E283752DF67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林唯均!$C$12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林唯均!$C$13:$C$18</c:f>
              <c:numCache>
                <c:formatCode>General</c:formatCode>
                <c:ptCount val="6"/>
                <c:pt idx="0">
                  <c:v>62.5</c:v>
                </c:pt>
                <c:pt idx="1">
                  <c:v>61.4</c:v>
                </c:pt>
                <c:pt idx="2">
                  <c:v>60.7</c:v>
                </c:pt>
                <c:pt idx="3">
                  <c:v>62.8</c:v>
                </c:pt>
                <c:pt idx="4">
                  <c:v>62.8</c:v>
                </c:pt>
                <c:pt idx="5">
                  <c:v>61.3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12-46BD-B7EA-6E283752D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林唯均!$G$12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林唯均!$B$13:$B$18</c:f>
              <c:numCache>
                <c:formatCode>General</c:formatCode>
                <c:ptCount val="6"/>
                <c:pt idx="0">
                  <c:v>1121221</c:v>
                </c:pt>
                <c:pt idx="1">
                  <c:v>1130124</c:v>
                </c:pt>
                <c:pt idx="2">
                  <c:v>1130202</c:v>
                </c:pt>
                <c:pt idx="3">
                  <c:v>1130229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林唯均!$G$13:$G$18</c:f>
              <c:numCache>
                <c:formatCode>General</c:formatCode>
                <c:ptCount val="6"/>
                <c:pt idx="0">
                  <c:v>46.2</c:v>
                </c:pt>
                <c:pt idx="1">
                  <c:v>45.3</c:v>
                </c:pt>
                <c:pt idx="2">
                  <c:v>45.5</c:v>
                </c:pt>
                <c:pt idx="3">
                  <c:v>45.9</c:v>
                </c:pt>
                <c:pt idx="4">
                  <c:v>44.9</c:v>
                </c:pt>
                <c:pt idx="5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EF-439C-861D-67A737180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林唯均!$E$12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林唯均!$B$13:$B$18</c:f>
              <c:numCache>
                <c:formatCode>General</c:formatCode>
                <c:ptCount val="6"/>
                <c:pt idx="0">
                  <c:v>1121221</c:v>
                </c:pt>
                <c:pt idx="1">
                  <c:v>1130124</c:v>
                </c:pt>
                <c:pt idx="2">
                  <c:v>1130202</c:v>
                </c:pt>
                <c:pt idx="3">
                  <c:v>1130229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林唯均!$E$13:$E$18</c:f>
              <c:numCache>
                <c:formatCode>General</c:formatCode>
                <c:ptCount val="6"/>
                <c:pt idx="0">
                  <c:v>13.1</c:v>
                </c:pt>
                <c:pt idx="1">
                  <c:v>13</c:v>
                </c:pt>
                <c:pt idx="2">
                  <c:v>12.1</c:v>
                </c:pt>
                <c:pt idx="3">
                  <c:v>13.8</c:v>
                </c:pt>
                <c:pt idx="4">
                  <c:v>14.9</c:v>
                </c:pt>
                <c:pt idx="5">
                  <c:v>13.3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EF-439C-861D-67A737180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林唯均!$I$12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林唯均!$B$13:$B$18</c:f>
              <c:numCache>
                <c:formatCode>General</c:formatCode>
                <c:ptCount val="6"/>
                <c:pt idx="0">
                  <c:v>1121221</c:v>
                </c:pt>
                <c:pt idx="1">
                  <c:v>1130124</c:v>
                </c:pt>
                <c:pt idx="2">
                  <c:v>1130202</c:v>
                </c:pt>
                <c:pt idx="3">
                  <c:v>1130229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林唯均!$I$13:$I$18</c:f>
              <c:numCache>
                <c:formatCode>0%</c:formatCode>
                <c:ptCount val="6"/>
                <c:pt idx="0">
                  <c:v>0.51679999999999993</c:v>
                </c:pt>
                <c:pt idx="1">
                  <c:v>0.50325732899022801</c:v>
                </c:pt>
                <c:pt idx="2">
                  <c:v>0.51894563426688634</c:v>
                </c:pt>
                <c:pt idx="3">
                  <c:v>0.51433121019108285</c:v>
                </c:pt>
                <c:pt idx="4">
                  <c:v>0.50318471337579629</c:v>
                </c:pt>
                <c:pt idx="5">
                  <c:v>0.51386623164763456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C-4897-9F18-F178183E4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林唯均!$H$12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林唯均!$B$13:$B$18</c:f>
              <c:numCache>
                <c:formatCode>General</c:formatCode>
                <c:ptCount val="6"/>
                <c:pt idx="0">
                  <c:v>1121221</c:v>
                </c:pt>
                <c:pt idx="1">
                  <c:v>1130124</c:v>
                </c:pt>
                <c:pt idx="2">
                  <c:v>1130202</c:v>
                </c:pt>
                <c:pt idx="3">
                  <c:v>1130229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林唯均!$H$13:$H$18</c:f>
              <c:numCache>
                <c:formatCode>General</c:formatCode>
                <c:ptCount val="6"/>
                <c:pt idx="0">
                  <c:v>32.299999999999997</c:v>
                </c:pt>
                <c:pt idx="1">
                  <c:v>30.9</c:v>
                </c:pt>
                <c:pt idx="2">
                  <c:v>31.5</c:v>
                </c:pt>
                <c:pt idx="3">
                  <c:v>32.299999999999997</c:v>
                </c:pt>
                <c:pt idx="4">
                  <c:v>31.6</c:v>
                </c:pt>
                <c:pt idx="5">
                  <c:v>31.5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7C-4897-9F18-F178183E4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黃映瑄!$C$5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黃映瑄!$B$7:$B$10</c:f>
              <c:strCache>
                <c:ptCount val="4"/>
                <c:pt idx="0">
                  <c:v>黃映瑄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黃映瑄!$C$7:$C$10</c:f>
              <c:numCache>
                <c:formatCode>0.0</c:formatCode>
                <c:ptCount val="4"/>
                <c:pt idx="0" formatCode="General">
                  <c:v>48</c:v>
                </c:pt>
                <c:pt idx="1">
                  <c:v>48.7</c:v>
                </c:pt>
                <c:pt idx="2">
                  <c:v>49.225000000000001</c:v>
                </c:pt>
                <c:pt idx="3">
                  <c:v>50.6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F-4292-903B-5D7C6D7494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黃映瑄!$D$5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黃映瑄!$B$7:$B$10</c:f>
              <c:strCache>
                <c:ptCount val="4"/>
                <c:pt idx="0">
                  <c:v>黃映瑄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黃映瑄!$D$7:$D$10</c:f>
              <c:numCache>
                <c:formatCode>0.0</c:formatCode>
                <c:ptCount val="4"/>
                <c:pt idx="0" formatCode="General">
                  <c:v>13.6</c:v>
                </c:pt>
                <c:pt idx="1">
                  <c:v>15.149999999999999</c:v>
                </c:pt>
                <c:pt idx="2">
                  <c:v>15.725</c:v>
                </c:pt>
                <c:pt idx="3">
                  <c:v>16.7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C-43CC-AB5A-B7A1C72FAD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黃映瑄!$F$5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黃映瑄!$B$7:$B$10</c:f>
              <c:strCache>
                <c:ptCount val="4"/>
                <c:pt idx="0">
                  <c:v>黃映瑄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黃映瑄!$F$7:$F$10</c:f>
              <c:numCache>
                <c:formatCode>0.0</c:formatCode>
                <c:ptCount val="4"/>
                <c:pt idx="0" formatCode="General">
                  <c:v>41.5</c:v>
                </c:pt>
                <c:pt idx="1">
                  <c:v>41.4</c:v>
                </c:pt>
                <c:pt idx="2">
                  <c:v>41.7</c:v>
                </c:pt>
                <c:pt idx="3">
                  <c:v>42.9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B-4869-82B5-B3FBFC91A9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黃映瑄!$H$5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黃映瑄!$B$7:$B$10</c:f>
              <c:strCache>
                <c:ptCount val="4"/>
                <c:pt idx="0">
                  <c:v>黃映瑄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黃映瑄!$H$7:$H$10</c:f>
              <c:numCache>
                <c:formatCode>0.0</c:formatCode>
                <c:ptCount val="4"/>
                <c:pt idx="0" formatCode="General">
                  <c:v>27.6</c:v>
                </c:pt>
                <c:pt idx="1">
                  <c:v>27.55</c:v>
                </c:pt>
                <c:pt idx="2">
                  <c:v>27.8</c:v>
                </c:pt>
                <c:pt idx="3">
                  <c:v>28.9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7-4C47-89C5-B1493504536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292F-4804-A2D9-0CD42005E51C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292F-4804-A2D9-0CD42005E51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黃映瑄!$D$12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黃映瑄!$B$13:$B$18</c:f>
              <c:numCache>
                <c:formatCode>General</c:formatCode>
                <c:ptCount val="6"/>
                <c:pt idx="0">
                  <c:v>1130502</c:v>
                </c:pt>
                <c:pt idx="1">
                  <c:v>1130509</c:v>
                </c:pt>
                <c:pt idx="2">
                  <c:v>1130530</c:v>
                </c:pt>
                <c:pt idx="3">
                  <c:v>1130620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黃映瑄!$D$13:$D$18</c:f>
              <c:numCache>
                <c:formatCode>General</c:formatCode>
                <c:ptCount val="6"/>
                <c:pt idx="0">
                  <c:v>15.8</c:v>
                </c:pt>
                <c:pt idx="1">
                  <c:v>15.6</c:v>
                </c:pt>
                <c:pt idx="2">
                  <c:v>14.8</c:v>
                </c:pt>
                <c:pt idx="3">
                  <c:v>16.100000000000001</c:v>
                </c:pt>
                <c:pt idx="4">
                  <c:v>15.7</c:v>
                </c:pt>
                <c:pt idx="5">
                  <c:v>13.6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2F-4804-A2D9-0CD42005E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黃映瑄!$B$13:$B$18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1130502</c:v>
                      </c:pt>
                      <c:pt idx="1">
                        <c:v>1130509</c:v>
                      </c:pt>
                      <c:pt idx="2">
                        <c:v>1130530</c:v>
                      </c:pt>
                      <c:pt idx="3">
                        <c:v>1130620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292F-4804-A2D9-0CD42005E51C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黃映瑄!$C$12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黃映瑄!$C$13:$C$18</c:f>
              <c:numCache>
                <c:formatCode>General</c:formatCode>
                <c:ptCount val="6"/>
                <c:pt idx="0">
                  <c:v>48.6</c:v>
                </c:pt>
                <c:pt idx="1">
                  <c:v>48</c:v>
                </c:pt>
                <c:pt idx="2">
                  <c:v>48.9</c:v>
                </c:pt>
                <c:pt idx="3">
                  <c:v>49.4</c:v>
                </c:pt>
                <c:pt idx="4">
                  <c:v>48.7</c:v>
                </c:pt>
                <c:pt idx="5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2F-4804-A2D9-0CD42005E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黃映瑄!$G$12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黃映瑄!$B$13:$B$18</c:f>
              <c:numCache>
                <c:formatCode>General</c:formatCode>
                <c:ptCount val="6"/>
                <c:pt idx="0">
                  <c:v>1130502</c:v>
                </c:pt>
                <c:pt idx="1">
                  <c:v>1130509</c:v>
                </c:pt>
                <c:pt idx="2">
                  <c:v>1130530</c:v>
                </c:pt>
                <c:pt idx="3">
                  <c:v>1130620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黃映瑄!$G$13:$G$18</c:f>
              <c:numCache>
                <c:formatCode>General</c:formatCode>
                <c:ptCount val="6"/>
                <c:pt idx="0">
                  <c:v>38.5</c:v>
                </c:pt>
                <c:pt idx="1">
                  <c:v>38.1</c:v>
                </c:pt>
                <c:pt idx="2">
                  <c:v>39.200000000000003</c:v>
                </c:pt>
                <c:pt idx="3">
                  <c:v>38.9</c:v>
                </c:pt>
                <c:pt idx="4">
                  <c:v>38.700000000000003</c:v>
                </c:pt>
                <c:pt idx="5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C-4FCF-A2EF-B58B8693F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黃映瑄!$E$12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黃映瑄!$B$13:$B$18</c:f>
              <c:numCache>
                <c:formatCode>General</c:formatCode>
                <c:ptCount val="6"/>
                <c:pt idx="0">
                  <c:v>1130502</c:v>
                </c:pt>
                <c:pt idx="1">
                  <c:v>1130509</c:v>
                </c:pt>
                <c:pt idx="2">
                  <c:v>1130530</c:v>
                </c:pt>
                <c:pt idx="3">
                  <c:v>1130620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黃映瑄!$E$13:$E$18</c:f>
              <c:numCache>
                <c:formatCode>General</c:formatCode>
                <c:ptCount val="6"/>
                <c:pt idx="0">
                  <c:v>7.7</c:v>
                </c:pt>
                <c:pt idx="1">
                  <c:v>7.5</c:v>
                </c:pt>
                <c:pt idx="2">
                  <c:v>7.2</c:v>
                </c:pt>
                <c:pt idx="3">
                  <c:v>8</c:v>
                </c:pt>
                <c:pt idx="4">
                  <c:v>7.6</c:v>
                </c:pt>
                <c:pt idx="5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5C-4FCF-A2EF-B58B8693F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黃映瑄!$I$12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黃映瑄!$B$13:$B$18</c:f>
              <c:numCache>
                <c:formatCode>General</c:formatCode>
                <c:ptCount val="6"/>
                <c:pt idx="0">
                  <c:v>1130502</c:v>
                </c:pt>
                <c:pt idx="1">
                  <c:v>1130509</c:v>
                </c:pt>
                <c:pt idx="2">
                  <c:v>1130530</c:v>
                </c:pt>
                <c:pt idx="3">
                  <c:v>1130620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黃映瑄!$I$13:$I$18</c:f>
              <c:numCache>
                <c:formatCode>0%</c:formatCode>
                <c:ptCount val="6"/>
                <c:pt idx="0">
                  <c:v>0.55349794238683125</c:v>
                </c:pt>
                <c:pt idx="1">
                  <c:v>0.5541666666666667</c:v>
                </c:pt>
                <c:pt idx="2">
                  <c:v>0.5644171779141105</c:v>
                </c:pt>
                <c:pt idx="3">
                  <c:v>0.55465587044534415</c:v>
                </c:pt>
                <c:pt idx="4">
                  <c:v>0.56262833675564683</c:v>
                </c:pt>
                <c:pt idx="5">
                  <c:v>0.57499999999999996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A-4286-99C3-76618BAE5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黃映瑄!$H$12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黃映瑄!$B$13:$B$18</c:f>
              <c:numCache>
                <c:formatCode>General</c:formatCode>
                <c:ptCount val="6"/>
                <c:pt idx="0">
                  <c:v>1130502</c:v>
                </c:pt>
                <c:pt idx="1">
                  <c:v>1130509</c:v>
                </c:pt>
                <c:pt idx="2">
                  <c:v>1130530</c:v>
                </c:pt>
                <c:pt idx="3">
                  <c:v>1130620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黃映瑄!$H$13:$H$18</c:f>
              <c:numCache>
                <c:formatCode>General</c:formatCode>
                <c:ptCount val="6"/>
                <c:pt idx="0">
                  <c:v>26.9</c:v>
                </c:pt>
                <c:pt idx="1">
                  <c:v>26.6</c:v>
                </c:pt>
                <c:pt idx="2">
                  <c:v>27.6</c:v>
                </c:pt>
                <c:pt idx="3">
                  <c:v>27.4</c:v>
                </c:pt>
                <c:pt idx="4">
                  <c:v>27.4</c:v>
                </c:pt>
                <c:pt idx="5">
                  <c:v>27.6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3A-4286-99C3-76618BAE5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張芮恩!$C$5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張芮恩!$B$7:$B$10</c:f>
              <c:strCache>
                <c:ptCount val="4"/>
                <c:pt idx="0">
                  <c:v>張芮恩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張芮恩!$C$7:$C$10</c:f>
              <c:numCache>
                <c:formatCode>0.0</c:formatCode>
                <c:ptCount val="4"/>
                <c:pt idx="0" formatCode="General">
                  <c:v>67</c:v>
                </c:pt>
                <c:pt idx="1">
                  <c:v>63.8</c:v>
                </c:pt>
                <c:pt idx="2">
                  <c:v>64.5</c:v>
                </c:pt>
                <c:pt idx="3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F-4EE1-A443-C95320B889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張芮恩!$D$5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張芮恩!$B$7:$B$10</c:f>
              <c:strCache>
                <c:ptCount val="4"/>
                <c:pt idx="0">
                  <c:v>張芮恩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張芮恩!$D$7:$D$10</c:f>
              <c:numCache>
                <c:formatCode>0.0</c:formatCode>
                <c:ptCount val="4"/>
                <c:pt idx="0" formatCode="General">
                  <c:v>23.8</c:v>
                </c:pt>
                <c:pt idx="1">
                  <c:v>20.3</c:v>
                </c:pt>
                <c:pt idx="2">
                  <c:v>22.05</c:v>
                </c:pt>
                <c:pt idx="3">
                  <c:v>25.3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A-4BFE-90EE-811F1F9541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張芮恩!$F$5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張芮恩!$B$7:$B$10</c:f>
              <c:strCache>
                <c:ptCount val="4"/>
                <c:pt idx="0">
                  <c:v>張芮恩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張芮恩!$F$7:$F$10</c:f>
              <c:numCache>
                <c:formatCode>0.0</c:formatCode>
                <c:ptCount val="4"/>
                <c:pt idx="0" formatCode="General">
                  <c:v>51.1</c:v>
                </c:pt>
                <c:pt idx="1">
                  <c:v>50.1</c:v>
                </c:pt>
                <c:pt idx="2">
                  <c:v>50.7</c:v>
                </c:pt>
                <c:pt idx="3">
                  <c:v>51.7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F-42E3-9FED-0D48FC2332D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張芮恩!$H$5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張芮恩!$B$7:$B$10</c:f>
              <c:strCache>
                <c:ptCount val="4"/>
                <c:pt idx="0">
                  <c:v>張芮恩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張芮恩!$H$7:$H$10</c:f>
              <c:numCache>
                <c:formatCode>0.0</c:formatCode>
                <c:ptCount val="4"/>
                <c:pt idx="0" formatCode="General">
                  <c:v>35.1</c:v>
                </c:pt>
                <c:pt idx="1">
                  <c:v>33.5</c:v>
                </c:pt>
                <c:pt idx="2">
                  <c:v>34.049999999999997</c:v>
                </c:pt>
                <c:pt idx="3">
                  <c:v>35.1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B-43F0-BAA6-9B75FC3D3B8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19EA-4E6E-96EF-5CBA5A865CC5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19EA-4E6E-96EF-5CBA5A865CC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張芮恩!$D$12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張芮恩!$B$13:$B$18</c:f>
              <c:numCache>
                <c:formatCode>General</c:formatCode>
                <c:ptCount val="6"/>
                <c:pt idx="0">
                  <c:v>1130530</c:v>
                </c:pt>
                <c:pt idx="1">
                  <c:v>1130606</c:v>
                </c:pt>
                <c:pt idx="2">
                  <c:v>1130620</c:v>
                </c:pt>
                <c:pt idx="3">
                  <c:v>1130704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張芮恩!$D$13:$D$18</c:f>
              <c:numCache>
                <c:formatCode>General</c:formatCode>
                <c:ptCount val="6"/>
                <c:pt idx="0">
                  <c:v>22.8</c:v>
                </c:pt>
                <c:pt idx="1">
                  <c:v>23.3</c:v>
                </c:pt>
                <c:pt idx="2">
                  <c:v>25.3</c:v>
                </c:pt>
                <c:pt idx="3">
                  <c:v>23.9</c:v>
                </c:pt>
                <c:pt idx="4">
                  <c:v>24.9</c:v>
                </c:pt>
                <c:pt idx="5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A-4E6E-96EF-5CBA5A865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張芮恩!$B$13:$B$18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1130530</c:v>
                      </c:pt>
                      <c:pt idx="1">
                        <c:v>1130606</c:v>
                      </c:pt>
                      <c:pt idx="2">
                        <c:v>1130620</c:v>
                      </c:pt>
                      <c:pt idx="3">
                        <c:v>1130704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19EA-4E6E-96EF-5CBA5A865CC5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張芮恩!$C$12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張芮恩!$C$13:$C$18</c:f>
              <c:numCache>
                <c:formatCode>General</c:formatCode>
                <c:ptCount val="6"/>
                <c:pt idx="0">
                  <c:v>64.8</c:v>
                </c:pt>
                <c:pt idx="1">
                  <c:v>65.099999999999994</c:v>
                </c:pt>
                <c:pt idx="2">
                  <c:v>66.3</c:v>
                </c:pt>
                <c:pt idx="3">
                  <c:v>65.7</c:v>
                </c:pt>
                <c:pt idx="4">
                  <c:v>66.2</c:v>
                </c:pt>
                <c:pt idx="5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EA-4E6E-96EF-5CBA5A865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張芮恩!$G$12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張芮恩!$B$13:$B$18</c:f>
              <c:numCache>
                <c:formatCode>General</c:formatCode>
                <c:ptCount val="6"/>
                <c:pt idx="0">
                  <c:v>1130530</c:v>
                </c:pt>
                <c:pt idx="1">
                  <c:v>1130606</c:v>
                </c:pt>
                <c:pt idx="2">
                  <c:v>1130620</c:v>
                </c:pt>
                <c:pt idx="3">
                  <c:v>1130704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張芮恩!$G$13:$G$18</c:f>
              <c:numCache>
                <c:formatCode>General</c:formatCode>
                <c:ptCount val="6"/>
                <c:pt idx="0">
                  <c:v>46.8</c:v>
                </c:pt>
                <c:pt idx="1">
                  <c:v>46.7</c:v>
                </c:pt>
                <c:pt idx="2">
                  <c:v>46.3</c:v>
                </c:pt>
                <c:pt idx="3">
                  <c:v>46.8</c:v>
                </c:pt>
                <c:pt idx="4">
                  <c:v>46.5</c:v>
                </c:pt>
                <c:pt idx="5">
                  <c:v>47.8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3C-434C-B68F-0325DC8CB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張芮恩!$E$12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張芮恩!$B$13:$B$18</c:f>
              <c:numCache>
                <c:formatCode>General</c:formatCode>
                <c:ptCount val="6"/>
                <c:pt idx="0">
                  <c:v>1130530</c:v>
                </c:pt>
                <c:pt idx="1">
                  <c:v>1130606</c:v>
                </c:pt>
                <c:pt idx="2">
                  <c:v>1130620</c:v>
                </c:pt>
                <c:pt idx="3">
                  <c:v>1130704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張芮恩!$E$13:$E$18</c:f>
              <c:numCache>
                <c:formatCode>General</c:formatCode>
                <c:ptCount val="6"/>
                <c:pt idx="0">
                  <c:v>14.8</c:v>
                </c:pt>
                <c:pt idx="1">
                  <c:v>15.2</c:v>
                </c:pt>
                <c:pt idx="2">
                  <c:v>16.8</c:v>
                </c:pt>
                <c:pt idx="3">
                  <c:v>15.7</c:v>
                </c:pt>
                <c:pt idx="4">
                  <c:v>16.5</c:v>
                </c:pt>
                <c:pt idx="5">
                  <c:v>15.9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3C-434C-B68F-0325DC8CB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張芮恩!$I$12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張芮恩!$B$13:$B$18</c:f>
              <c:numCache>
                <c:formatCode>General</c:formatCode>
                <c:ptCount val="6"/>
                <c:pt idx="0">
                  <c:v>1130530</c:v>
                </c:pt>
                <c:pt idx="1">
                  <c:v>1130606</c:v>
                </c:pt>
                <c:pt idx="2">
                  <c:v>1130620</c:v>
                </c:pt>
                <c:pt idx="3">
                  <c:v>1130704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張芮恩!$I$13:$I$18</c:f>
              <c:numCache>
                <c:formatCode>0%</c:formatCode>
                <c:ptCount val="6"/>
                <c:pt idx="0">
                  <c:v>0.5185185185185186</c:v>
                </c:pt>
                <c:pt idx="1">
                  <c:v>0.50844854070660528</c:v>
                </c:pt>
                <c:pt idx="2">
                  <c:v>0.5037707390648567</c:v>
                </c:pt>
                <c:pt idx="3">
                  <c:v>0.50532724505327242</c:v>
                </c:pt>
                <c:pt idx="4">
                  <c:v>0.49546827794561932</c:v>
                </c:pt>
                <c:pt idx="5">
                  <c:v>0.5238805970149254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E-495F-B126-F9D3168A6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張芮恩!$H$12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張芮恩!$B$13:$B$18</c:f>
              <c:numCache>
                <c:formatCode>General</c:formatCode>
                <c:ptCount val="6"/>
                <c:pt idx="0">
                  <c:v>1130530</c:v>
                </c:pt>
                <c:pt idx="1">
                  <c:v>1130606</c:v>
                </c:pt>
                <c:pt idx="2">
                  <c:v>1130620</c:v>
                </c:pt>
                <c:pt idx="3">
                  <c:v>1130704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張芮恩!$H$13:$H$18</c:f>
              <c:numCache>
                <c:formatCode>General</c:formatCode>
                <c:ptCount val="6"/>
                <c:pt idx="0">
                  <c:v>33.6</c:v>
                </c:pt>
                <c:pt idx="1">
                  <c:v>33.1</c:v>
                </c:pt>
                <c:pt idx="2">
                  <c:v>33.4</c:v>
                </c:pt>
                <c:pt idx="3">
                  <c:v>33.200000000000003</c:v>
                </c:pt>
                <c:pt idx="4">
                  <c:v>32.799999999999997</c:v>
                </c:pt>
                <c:pt idx="5">
                  <c:v>35.1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0E-495F-B126-F9D3168A6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邱少萱!$C$5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邱少萱!$B$7:$B$10</c:f>
              <c:strCache>
                <c:ptCount val="4"/>
                <c:pt idx="0">
                  <c:v>邱少萱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邱少萱!$C$7:$C$10</c:f>
              <c:numCache>
                <c:formatCode>0.0</c:formatCode>
                <c:ptCount val="4"/>
                <c:pt idx="0" formatCode="General">
                  <c:v>59.6</c:v>
                </c:pt>
                <c:pt idx="1">
                  <c:v>59.5</c:v>
                </c:pt>
                <c:pt idx="2">
                  <c:v>59.7</c:v>
                </c:pt>
                <c:pt idx="3">
                  <c:v>60.4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F-4310-8618-1AB961EFFF4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邱少萱!$D$5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邱少萱!$B$7:$B$10</c:f>
              <c:strCache>
                <c:ptCount val="4"/>
                <c:pt idx="0">
                  <c:v>邱少萱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邱少萱!$D$7:$D$10</c:f>
              <c:numCache>
                <c:formatCode>0.0</c:formatCode>
                <c:ptCount val="4"/>
                <c:pt idx="0" formatCode="General">
                  <c:v>18.100000000000001</c:v>
                </c:pt>
                <c:pt idx="1">
                  <c:v>18.2</c:v>
                </c:pt>
                <c:pt idx="2">
                  <c:v>18.600000000000001</c:v>
                </c:pt>
                <c:pt idx="3">
                  <c:v>19.3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B-4AF0-874D-23BC38D588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邱少萱!$F$5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邱少萱!$B$7:$B$10</c:f>
              <c:strCache>
                <c:ptCount val="4"/>
                <c:pt idx="0">
                  <c:v>邱少萱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邱少萱!$F$7:$F$10</c:f>
              <c:numCache>
                <c:formatCode>0.0</c:formatCode>
                <c:ptCount val="4"/>
                <c:pt idx="0" formatCode="General">
                  <c:v>48.8</c:v>
                </c:pt>
                <c:pt idx="1">
                  <c:v>48.5</c:v>
                </c:pt>
                <c:pt idx="2">
                  <c:v>48.7</c:v>
                </c:pt>
                <c:pt idx="3">
                  <c:v>49.5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0-4CCD-93C2-E2365C0E2D2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邱少萱!$H$5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邱少萱!$B$7:$B$10</c:f>
              <c:strCache>
                <c:ptCount val="4"/>
                <c:pt idx="0">
                  <c:v>邱少萱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邱少萱!$H$7:$H$10</c:f>
              <c:numCache>
                <c:formatCode>0.0</c:formatCode>
                <c:ptCount val="4"/>
                <c:pt idx="0" formatCode="General">
                  <c:v>33.1</c:v>
                </c:pt>
                <c:pt idx="1">
                  <c:v>32.5</c:v>
                </c:pt>
                <c:pt idx="2">
                  <c:v>33</c:v>
                </c:pt>
                <c:pt idx="3">
                  <c:v>33.200000000000003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5-4BD6-ACD5-C0B863C730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8C25-4FB5-8A82-F84B7580841B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8C25-4FB5-8A82-F84B7580841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邱少萱!$D$12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邱少萱!$B$13:$B$18</c:f>
              <c:numCache>
                <c:formatCode>General</c:formatCode>
                <c:ptCount val="6"/>
                <c:pt idx="0">
                  <c:v>1120713</c:v>
                </c:pt>
                <c:pt idx="1">
                  <c:v>1120720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邱少萱!$D$13:$D$18</c:f>
              <c:numCache>
                <c:formatCode>General</c:formatCode>
                <c:ptCount val="6"/>
                <c:pt idx="0">
                  <c:v>19.3</c:v>
                </c:pt>
                <c:pt idx="1">
                  <c:v>18</c:v>
                </c:pt>
                <c:pt idx="2">
                  <c:v>19.100000000000001</c:v>
                </c:pt>
                <c:pt idx="3">
                  <c:v>17.899999999999999</c:v>
                </c:pt>
                <c:pt idx="4">
                  <c:v>18</c:v>
                </c:pt>
                <c:pt idx="5">
                  <c:v>18.100000000000001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25-4FB5-8A82-F84B75808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邱少萱!$B$13:$B$18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1120713</c:v>
                      </c:pt>
                      <c:pt idx="1">
                        <c:v>1120720</c:v>
                      </c:pt>
                      <c:pt idx="2">
                        <c:v>1140204</c:v>
                      </c:pt>
                      <c:pt idx="3">
                        <c:v>1140227</c:v>
                      </c:pt>
                      <c:pt idx="4">
                        <c:v>1140307</c:v>
                      </c:pt>
                      <c:pt idx="5">
                        <c:v>1140320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8C25-4FB5-8A82-F84B7580841B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邱少萱!$C$12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邱少萱!$C$13:$C$18</c:f>
              <c:numCache>
                <c:formatCode>General</c:formatCode>
                <c:ptCount val="6"/>
                <c:pt idx="0">
                  <c:v>60.4</c:v>
                </c:pt>
                <c:pt idx="1">
                  <c:v>58.8</c:v>
                </c:pt>
                <c:pt idx="2">
                  <c:v>59.7</c:v>
                </c:pt>
                <c:pt idx="3">
                  <c:v>60.1</c:v>
                </c:pt>
                <c:pt idx="4">
                  <c:v>59.2</c:v>
                </c:pt>
                <c:pt idx="5">
                  <c:v>59.6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25-4FB5-8A82-F84B75808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邱少萱!$G$12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邱少萱!$B$13:$B$18</c:f>
              <c:numCache>
                <c:formatCode>General</c:formatCode>
                <c:ptCount val="6"/>
                <c:pt idx="0">
                  <c:v>1120713</c:v>
                </c:pt>
                <c:pt idx="1">
                  <c:v>1120720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邱少萱!$G$13:$G$18</c:f>
              <c:numCache>
                <c:formatCode>General</c:formatCode>
                <c:ptCount val="6"/>
                <c:pt idx="0">
                  <c:v>45.6</c:v>
                </c:pt>
                <c:pt idx="1">
                  <c:v>45.2</c:v>
                </c:pt>
                <c:pt idx="2">
                  <c:v>45.2</c:v>
                </c:pt>
                <c:pt idx="3">
                  <c:v>46.2</c:v>
                </c:pt>
                <c:pt idx="4">
                  <c:v>45.4</c:v>
                </c:pt>
                <c:pt idx="5">
                  <c:v>45.7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77-4896-9969-922BE7D9A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邱少萱!$E$12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邱少萱!$B$13:$B$18</c:f>
              <c:numCache>
                <c:formatCode>General</c:formatCode>
                <c:ptCount val="6"/>
                <c:pt idx="0">
                  <c:v>1120713</c:v>
                </c:pt>
                <c:pt idx="1">
                  <c:v>1120720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邱少萱!$E$13:$E$18</c:f>
              <c:numCache>
                <c:formatCode>General</c:formatCode>
                <c:ptCount val="6"/>
                <c:pt idx="0">
                  <c:v>11.7</c:v>
                </c:pt>
                <c:pt idx="1">
                  <c:v>10.6</c:v>
                </c:pt>
                <c:pt idx="2">
                  <c:v>11.4</c:v>
                </c:pt>
                <c:pt idx="3">
                  <c:v>10.8</c:v>
                </c:pt>
                <c:pt idx="4">
                  <c:v>10.7</c:v>
                </c:pt>
                <c:pt idx="5">
                  <c:v>10.8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77-4896-9969-922BE7D9A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邱少萱!$I$12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邱少萱!$B$13:$B$18</c:f>
              <c:numCache>
                <c:formatCode>General</c:formatCode>
                <c:ptCount val="6"/>
                <c:pt idx="0">
                  <c:v>1120713</c:v>
                </c:pt>
                <c:pt idx="1">
                  <c:v>1120720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邱少萱!$I$13:$I$18</c:f>
              <c:numCache>
                <c:formatCode>0%</c:formatCode>
                <c:ptCount val="6"/>
                <c:pt idx="0">
                  <c:v>0.54139072847682124</c:v>
                </c:pt>
                <c:pt idx="1">
                  <c:v>0.54251700680272108</c:v>
                </c:pt>
                <c:pt idx="2">
                  <c:v>0.54271356783919589</c:v>
                </c:pt>
                <c:pt idx="3">
                  <c:v>0.55241264559068215</c:v>
                </c:pt>
                <c:pt idx="4">
                  <c:v>0.5489864864864864</c:v>
                </c:pt>
                <c:pt idx="5">
                  <c:v>0.55536912751677847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FB-4CB0-B29C-A9219138E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邱少萱!$H$12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邱少萱!$B$13:$B$18</c:f>
              <c:numCache>
                <c:formatCode>General</c:formatCode>
                <c:ptCount val="6"/>
                <c:pt idx="0">
                  <c:v>1120713</c:v>
                </c:pt>
                <c:pt idx="1">
                  <c:v>1120720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邱少萱!$H$13:$H$18</c:f>
              <c:numCache>
                <c:formatCode>General</c:formatCode>
                <c:ptCount val="6"/>
                <c:pt idx="0">
                  <c:v>32.700000000000003</c:v>
                </c:pt>
                <c:pt idx="1">
                  <c:v>31.9</c:v>
                </c:pt>
                <c:pt idx="2">
                  <c:v>32.4</c:v>
                </c:pt>
                <c:pt idx="3">
                  <c:v>33.200000000000003</c:v>
                </c:pt>
                <c:pt idx="4">
                  <c:v>32.5</c:v>
                </c:pt>
                <c:pt idx="5">
                  <c:v>33.1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FB-4CB0-B29C-A9219138E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劉侑芸!$C$5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劉侑芸!$B$7:$B$10</c:f>
              <c:strCache>
                <c:ptCount val="4"/>
                <c:pt idx="0">
                  <c:v>劉侑芸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劉侑芸!$C$7:$C$10</c:f>
              <c:numCache>
                <c:formatCode>0.0</c:formatCode>
                <c:ptCount val="4"/>
                <c:pt idx="0" formatCode="General">
                  <c:v>50.8</c:v>
                </c:pt>
                <c:pt idx="1">
                  <c:v>50.599999999999994</c:v>
                </c:pt>
                <c:pt idx="2">
                  <c:v>50.699999999999996</c:v>
                </c:pt>
                <c:pt idx="3">
                  <c:v>50.8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7-48B4-9D67-19C22582200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劉侑芸!$D$5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劉侑芸!$B$7:$B$10</c:f>
              <c:strCache>
                <c:ptCount val="4"/>
                <c:pt idx="0">
                  <c:v>劉侑芸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劉侑芸!$D$7:$D$10</c:f>
              <c:numCache>
                <c:formatCode>0.0</c:formatCode>
                <c:ptCount val="4"/>
                <c:pt idx="0" formatCode="General">
                  <c:v>11.7</c:v>
                </c:pt>
                <c:pt idx="1">
                  <c:v>13.25</c:v>
                </c:pt>
                <c:pt idx="2">
                  <c:v>14.025</c:v>
                </c:pt>
                <c:pt idx="3">
                  <c:v>14.8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A-43EB-A905-E926265D95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劉侑芸!$F$5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劉侑芸!$B$7:$B$10</c:f>
              <c:strCache>
                <c:ptCount val="4"/>
                <c:pt idx="0">
                  <c:v>劉侑芸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劉侑芸!$F$7:$F$10</c:f>
              <c:numCache>
                <c:formatCode>0.0</c:formatCode>
                <c:ptCount val="4"/>
                <c:pt idx="0" formatCode="General">
                  <c:v>44.9</c:v>
                </c:pt>
                <c:pt idx="1">
                  <c:v>43.9</c:v>
                </c:pt>
                <c:pt idx="2">
                  <c:v>44.4</c:v>
                </c:pt>
                <c:pt idx="3">
                  <c:v>44.9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A-45F1-AF17-5E7637E59F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劉侑芸!$H$5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劉侑芸!$B$7:$B$10</c:f>
              <c:strCache>
                <c:ptCount val="4"/>
                <c:pt idx="0">
                  <c:v>劉侑芸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劉侑芸!$H$7:$H$10</c:f>
              <c:numCache>
                <c:formatCode>0.0</c:formatCode>
                <c:ptCount val="4"/>
                <c:pt idx="0" formatCode="General">
                  <c:v>29</c:v>
                </c:pt>
                <c:pt idx="1">
                  <c:v>28.1</c:v>
                </c:pt>
                <c:pt idx="2">
                  <c:v>28.55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E-4B46-86FA-392AF14F405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6566-4E74-B8EC-442CBE5BE334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6566-4E74-B8EC-442CBE5BE33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劉侑芸!$D$12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劉侑芸!$B$13:$B$18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劉侑芸!$D$13:$D$18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14.8</c:v>
                </c:pt>
                <c:pt idx="5">
                  <c:v>11.7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66-4E74-B8EC-442CBE5BE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劉侑芸!$B$13:$B$18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0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6566-4E74-B8EC-442CBE5BE334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劉侑芸!$C$12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劉侑芸!$C$13:$C$18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50.4</c:v>
                </c:pt>
                <c:pt idx="5">
                  <c:v>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66-4E74-B8EC-442CBE5BE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劉侑芸!$G$12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劉侑芸!$B$13:$B$18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劉侑芸!$G$13:$G$18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40.299999999999997</c:v>
                </c:pt>
                <c:pt idx="5">
                  <c:v>42.1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0-41FC-90C8-BB48C5355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劉侑芸!$E$12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劉侑芸!$B$13:$B$18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劉侑芸!$E$13:$E$18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7.5</c:v>
                </c:pt>
                <c:pt idx="5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60-41FC-90C8-BB48C5355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劉侑芸!$I$12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劉侑芸!$B$13:$B$18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劉侑芸!$I$13:$I$18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0.53968253968253976</c:v>
                </c:pt>
                <c:pt idx="5">
                  <c:v>0.57086614173228356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44-4532-AFD3-3F331E15E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劉侑芸!$H$12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劉侑芸!$B$13:$B$18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劉侑芸!$H$13:$H$18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27.2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44-4532-AFD3-3F331E15E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江宜珊!$C$5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江宜珊!$B$7:$B$10</c:f>
              <c:strCache>
                <c:ptCount val="4"/>
                <c:pt idx="0">
                  <c:v>江宜珊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江宜珊!$C$7:$C$10</c:f>
              <c:numCache>
                <c:formatCode>0.0</c:formatCode>
                <c:ptCount val="4"/>
                <c:pt idx="0" formatCode="General">
                  <c:v>55.7</c:v>
                </c:pt>
                <c:pt idx="1">
                  <c:v>54.400000000000006</c:v>
                </c:pt>
                <c:pt idx="2">
                  <c:v>55.3</c:v>
                </c:pt>
                <c:pt idx="3">
                  <c:v>55.7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D-42CE-B6CD-325F6DE766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江宜珊!$D$5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江宜珊!$B$7:$B$10</c:f>
              <c:strCache>
                <c:ptCount val="4"/>
                <c:pt idx="0">
                  <c:v>江宜珊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江宜珊!$D$7:$D$10</c:f>
              <c:numCache>
                <c:formatCode>0.0</c:formatCode>
                <c:ptCount val="4"/>
                <c:pt idx="0" formatCode="General">
                  <c:v>25.6</c:v>
                </c:pt>
                <c:pt idx="1">
                  <c:v>25.15</c:v>
                </c:pt>
                <c:pt idx="2">
                  <c:v>26.5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6-4CCE-AE27-EEA0D300D5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江宜珊!$F$5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江宜珊!$B$7:$B$10</c:f>
              <c:strCache>
                <c:ptCount val="4"/>
                <c:pt idx="0">
                  <c:v>江宜珊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江宜珊!$F$7:$F$10</c:f>
              <c:numCache>
                <c:formatCode>0.0</c:formatCode>
                <c:ptCount val="4"/>
                <c:pt idx="0" formatCode="General">
                  <c:v>41.4</c:v>
                </c:pt>
                <c:pt idx="1">
                  <c:v>40.75</c:v>
                </c:pt>
                <c:pt idx="2">
                  <c:v>41</c:v>
                </c:pt>
                <c:pt idx="3">
                  <c:v>41.4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E-4F83-9D86-15F63EB5AA2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江宜珊!$H$5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江宜珊!$B$7:$B$10</c:f>
              <c:strCache>
                <c:ptCount val="4"/>
                <c:pt idx="0">
                  <c:v>江宜珊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江宜珊!$H$7:$H$10</c:f>
              <c:numCache>
                <c:formatCode>0.0</c:formatCode>
                <c:ptCount val="4"/>
                <c:pt idx="0" formatCode="General">
                  <c:v>30.3</c:v>
                </c:pt>
                <c:pt idx="1">
                  <c:v>29.8</c:v>
                </c:pt>
                <c:pt idx="2">
                  <c:v>30</c:v>
                </c:pt>
                <c:pt idx="3">
                  <c:v>30.3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F-4D2A-9A5E-C089BE03409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A04F-455C-98BD-C29BC62A4696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A04F-455C-98BD-C29BC62A469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江宜珊!$D$12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江宜珊!$B$13:$B$18</c:f>
              <c:numCache>
                <c:formatCode>General</c:formatCode>
                <c:ptCount val="6"/>
                <c:pt idx="0">
                  <c:v>1130904</c:v>
                </c:pt>
                <c:pt idx="1">
                  <c:v>1131022</c:v>
                </c:pt>
                <c:pt idx="2">
                  <c:v>1131219</c:v>
                </c:pt>
                <c:pt idx="3">
                  <c:v>1131226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江宜珊!$D$13:$D$18</c:f>
              <c:numCache>
                <c:formatCode>General</c:formatCode>
                <c:ptCount val="6"/>
                <c:pt idx="0">
                  <c:v>22.9</c:v>
                </c:pt>
                <c:pt idx="1">
                  <c:v>24.7</c:v>
                </c:pt>
                <c:pt idx="2">
                  <c:v>24.2</c:v>
                </c:pt>
                <c:pt idx="3">
                  <c:v>26.8</c:v>
                </c:pt>
                <c:pt idx="4">
                  <c:v>27</c:v>
                </c:pt>
                <c:pt idx="5">
                  <c:v>25.6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4F-455C-98BD-C29BC62A4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江宜珊!$B$13:$B$18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1130904</c:v>
                      </c:pt>
                      <c:pt idx="1">
                        <c:v>1131022</c:v>
                      </c:pt>
                      <c:pt idx="2">
                        <c:v>1131219</c:v>
                      </c:pt>
                      <c:pt idx="3">
                        <c:v>1131226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A04F-455C-98BD-C29BC62A4696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江宜珊!$C$12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江宜珊!$C$13:$C$18</c:f>
              <c:numCache>
                <c:formatCode>General</c:formatCode>
                <c:ptCount val="6"/>
                <c:pt idx="0">
                  <c:v>53.2</c:v>
                </c:pt>
                <c:pt idx="1">
                  <c:v>53.2</c:v>
                </c:pt>
                <c:pt idx="2">
                  <c:v>54.1</c:v>
                </c:pt>
                <c:pt idx="3">
                  <c:v>54.7</c:v>
                </c:pt>
                <c:pt idx="4">
                  <c:v>55.5</c:v>
                </c:pt>
                <c:pt idx="5">
                  <c:v>55.7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4F-455C-98BD-C29BC62A4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江宜珊!$G$12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江宜珊!$B$13:$B$18</c:f>
              <c:numCache>
                <c:formatCode>General</c:formatCode>
                <c:ptCount val="6"/>
                <c:pt idx="0">
                  <c:v>1130904</c:v>
                </c:pt>
                <c:pt idx="1">
                  <c:v>1131022</c:v>
                </c:pt>
                <c:pt idx="2">
                  <c:v>1131219</c:v>
                </c:pt>
                <c:pt idx="3">
                  <c:v>1131226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江宜珊!$G$13:$G$18</c:f>
              <c:numCache>
                <c:formatCode>General</c:formatCode>
                <c:ptCount val="6"/>
                <c:pt idx="0">
                  <c:v>38.6</c:v>
                </c:pt>
                <c:pt idx="1">
                  <c:v>37.799999999999997</c:v>
                </c:pt>
                <c:pt idx="2">
                  <c:v>38.6</c:v>
                </c:pt>
                <c:pt idx="3">
                  <c:v>37.700000000000003</c:v>
                </c:pt>
                <c:pt idx="4">
                  <c:v>38.1</c:v>
                </c:pt>
                <c:pt idx="5">
                  <c:v>38.9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69-4345-92CF-22E5A24A3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江宜珊!$E$12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江宜珊!$B$13:$B$18</c:f>
              <c:numCache>
                <c:formatCode>General</c:formatCode>
                <c:ptCount val="6"/>
                <c:pt idx="0">
                  <c:v>1130904</c:v>
                </c:pt>
                <c:pt idx="1">
                  <c:v>1131022</c:v>
                </c:pt>
                <c:pt idx="2">
                  <c:v>1131219</c:v>
                </c:pt>
                <c:pt idx="3">
                  <c:v>1131226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江宜珊!$E$13:$E$18</c:f>
              <c:numCache>
                <c:formatCode>General</c:formatCode>
                <c:ptCount val="6"/>
                <c:pt idx="0">
                  <c:v>12.2</c:v>
                </c:pt>
                <c:pt idx="1">
                  <c:v>13.1</c:v>
                </c:pt>
                <c:pt idx="2">
                  <c:v>13.1</c:v>
                </c:pt>
                <c:pt idx="3">
                  <c:v>14.7</c:v>
                </c:pt>
                <c:pt idx="4">
                  <c:v>15</c:v>
                </c:pt>
                <c:pt idx="5">
                  <c:v>14.3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69-4345-92CF-22E5A24A3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江宜珊!$I$12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江宜珊!$B$13:$B$18</c:f>
              <c:numCache>
                <c:formatCode>General</c:formatCode>
                <c:ptCount val="6"/>
                <c:pt idx="0">
                  <c:v>1130904</c:v>
                </c:pt>
                <c:pt idx="1">
                  <c:v>1131022</c:v>
                </c:pt>
                <c:pt idx="2">
                  <c:v>1131219</c:v>
                </c:pt>
                <c:pt idx="3">
                  <c:v>1131226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江宜珊!$I$13:$I$18</c:f>
              <c:numCache>
                <c:formatCode>0%</c:formatCode>
                <c:ptCount val="6"/>
                <c:pt idx="0">
                  <c:v>0.56390977443609014</c:v>
                </c:pt>
                <c:pt idx="1">
                  <c:v>0.55263157894736836</c:v>
                </c:pt>
                <c:pt idx="2">
                  <c:v>0.55452865064695001</c:v>
                </c:pt>
                <c:pt idx="3">
                  <c:v>0.53564899451553927</c:v>
                </c:pt>
                <c:pt idx="4">
                  <c:v>0.53333333333333344</c:v>
                </c:pt>
                <c:pt idx="5">
                  <c:v>0.54398563734290839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00-4BE4-9A76-0F22F398E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江宜珊!$H$12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江宜珊!$B$13:$B$18</c:f>
              <c:numCache>
                <c:formatCode>General</c:formatCode>
                <c:ptCount val="6"/>
                <c:pt idx="0">
                  <c:v>1130904</c:v>
                </c:pt>
                <c:pt idx="1">
                  <c:v>1131022</c:v>
                </c:pt>
                <c:pt idx="2">
                  <c:v>1131219</c:v>
                </c:pt>
                <c:pt idx="3">
                  <c:v>1131226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江宜珊!$H$13:$H$18</c:f>
              <c:numCache>
                <c:formatCode>General</c:formatCode>
                <c:ptCount val="6"/>
                <c:pt idx="0">
                  <c:v>30</c:v>
                </c:pt>
                <c:pt idx="1">
                  <c:v>29.4</c:v>
                </c:pt>
                <c:pt idx="2">
                  <c:v>30</c:v>
                </c:pt>
                <c:pt idx="3">
                  <c:v>29.3</c:v>
                </c:pt>
                <c:pt idx="4">
                  <c:v>29.6</c:v>
                </c:pt>
                <c:pt idx="5">
                  <c:v>30.3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00-4BE4-9A76-0F22F398E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金怡君!$C$5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金怡君!$B$7:$B$10</c:f>
              <c:strCache>
                <c:ptCount val="4"/>
                <c:pt idx="0">
                  <c:v>金怡君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金怡君!$C$7:$C$10</c:f>
              <c:numCache>
                <c:formatCode>0.0</c:formatCode>
                <c:ptCount val="4"/>
                <c:pt idx="0" formatCode="General">
                  <c:v>76.8</c:v>
                </c:pt>
                <c:pt idx="1">
                  <c:v>80.349999999999994</c:v>
                </c:pt>
                <c:pt idx="2">
                  <c:v>82.45</c:v>
                </c:pt>
                <c:pt idx="3">
                  <c:v>85.3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7-492F-9508-03E3C0E6C27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金怡君!$D$5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金怡君!$B$7:$B$10</c:f>
              <c:strCache>
                <c:ptCount val="4"/>
                <c:pt idx="0">
                  <c:v>金怡君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金怡君!$D$7:$D$10</c:f>
              <c:numCache>
                <c:formatCode>0.0</c:formatCode>
                <c:ptCount val="4"/>
                <c:pt idx="0" formatCode="General">
                  <c:v>37.200000000000003</c:v>
                </c:pt>
                <c:pt idx="1">
                  <c:v>38.700000000000003</c:v>
                </c:pt>
                <c:pt idx="2">
                  <c:v>40.625</c:v>
                </c:pt>
                <c:pt idx="3">
                  <c:v>43.1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0-40BB-954E-D01D6FEC56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金怡君!$F$5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金怡君!$B$7:$B$10</c:f>
              <c:strCache>
                <c:ptCount val="4"/>
                <c:pt idx="0">
                  <c:v>金怡君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金怡君!$F$7:$F$10</c:f>
              <c:numCache>
                <c:formatCode>0.0</c:formatCode>
                <c:ptCount val="4"/>
                <c:pt idx="0" formatCode="General">
                  <c:v>48.2</c:v>
                </c:pt>
                <c:pt idx="1">
                  <c:v>48.8</c:v>
                </c:pt>
                <c:pt idx="2">
                  <c:v>49.174999999999997</c:v>
                </c:pt>
                <c:pt idx="3">
                  <c:v>49.4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B-4868-81E5-F28587E7746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金怡君!$H$5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金怡君!$B$7:$B$10</c:f>
              <c:strCache>
                <c:ptCount val="4"/>
                <c:pt idx="0">
                  <c:v>金怡君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金怡君!$H$7:$H$10</c:f>
              <c:numCache>
                <c:formatCode>0.0</c:formatCode>
                <c:ptCount val="4"/>
                <c:pt idx="0" formatCode="General">
                  <c:v>35</c:v>
                </c:pt>
                <c:pt idx="1">
                  <c:v>36.200000000000003</c:v>
                </c:pt>
                <c:pt idx="2">
                  <c:v>36.450000000000003</c:v>
                </c:pt>
                <c:pt idx="3">
                  <c:v>36.6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4-460C-A965-02379EB53CA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995B-49C1-8A2C-1A6BDB783425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995B-49C1-8A2C-1A6BDB78342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金怡君!$D$12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金怡君!$B$13:$B$18</c:f>
              <c:numCache>
                <c:formatCode>General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金怡君!$D$13:$D$18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43.1</c:v>
                </c:pt>
                <c:pt idx="3">
                  <c:v>39.799999999999997</c:v>
                </c:pt>
                <c:pt idx="4">
                  <c:v>37.6</c:v>
                </c:pt>
                <c:pt idx="5">
                  <c:v>37.200000000000003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5B-49C1-8A2C-1A6BDB783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金怡君!$B$13:$B$18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0</c:v>
                      </c:pt>
                      <c:pt idx="2">
                        <c:v>1140204</c:v>
                      </c:pt>
                      <c:pt idx="3">
                        <c:v>1140227</c:v>
                      </c:pt>
                      <c:pt idx="4">
                        <c:v>1140307</c:v>
                      </c:pt>
                      <c:pt idx="5">
                        <c:v>1140320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995B-49C1-8A2C-1A6BDB783425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金怡君!$C$12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金怡君!$C$13:$C$18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85.3</c:v>
                </c:pt>
                <c:pt idx="3">
                  <c:v>81.5</c:v>
                </c:pt>
                <c:pt idx="4">
                  <c:v>79.2</c:v>
                </c:pt>
                <c:pt idx="5">
                  <c:v>76.8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5B-49C1-8A2C-1A6BDB783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金怡君!$G$12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金怡君!$B$13:$B$18</c:f>
              <c:numCache>
                <c:formatCode>General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金怡君!$G$13:$G$18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45.4</c:v>
                </c:pt>
                <c:pt idx="3">
                  <c:v>46</c:v>
                </c:pt>
                <c:pt idx="4">
                  <c:v>46.2</c:v>
                </c:pt>
                <c:pt idx="5">
                  <c:v>45.2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7-417D-B86F-A838ACA61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金怡君!$E$12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金怡君!$B$13:$B$18</c:f>
              <c:numCache>
                <c:formatCode>General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金怡君!$E$13:$E$18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36.799999999999997</c:v>
                </c:pt>
                <c:pt idx="3">
                  <c:v>32.4</c:v>
                </c:pt>
                <c:pt idx="4">
                  <c:v>29.8</c:v>
                </c:pt>
                <c:pt idx="5">
                  <c:v>28.6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37-417D-B86F-A838ACA61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金怡君!$I$12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金怡君!$B$13:$B$18</c:f>
              <c:numCache>
                <c:formatCode>General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金怡君!$I$13:$I$18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0.42907385697538103</c:v>
                </c:pt>
                <c:pt idx="3">
                  <c:v>0.44662576687116562</c:v>
                </c:pt>
                <c:pt idx="4">
                  <c:v>0.45454545454545447</c:v>
                </c:pt>
                <c:pt idx="5">
                  <c:v>0.45572916666666663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47-4621-AE9B-872BBEB57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金怡君!$H$12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金怡君!$B$13:$B$18</c:f>
              <c:numCache>
                <c:formatCode>General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金怡君!$H$13:$H$18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36.6</c:v>
                </c:pt>
                <c:pt idx="3">
                  <c:v>36.4</c:v>
                </c:pt>
                <c:pt idx="4">
                  <c:v>36</c:v>
                </c:pt>
                <c:pt idx="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47-4621-AE9B-872BBEB57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范羽喬!$C$5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范羽喬!$B$7:$B$10</c:f>
              <c:strCache>
                <c:ptCount val="4"/>
                <c:pt idx="0">
                  <c:v>范羽喬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范羽喬!$C$7:$C$10</c:f>
              <c:numCache>
                <c:formatCode>0.0</c:formatCode>
                <c:ptCount val="4"/>
                <c:pt idx="0" formatCode="General">
                  <c:v>48.6</c:v>
                </c:pt>
                <c:pt idx="1">
                  <c:v>50.25</c:v>
                </c:pt>
                <c:pt idx="2">
                  <c:v>51.075000000000003</c:v>
                </c:pt>
                <c:pt idx="3">
                  <c:v>51.9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6-4341-A934-CF82479AEEB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范羽喬!$D$5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范羽喬!$B$7:$B$10</c:f>
              <c:strCache>
                <c:ptCount val="4"/>
                <c:pt idx="0">
                  <c:v>范羽喬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范羽喬!$D$7:$D$10</c:f>
              <c:numCache>
                <c:formatCode>0.0</c:formatCode>
                <c:ptCount val="4"/>
                <c:pt idx="0" formatCode="General">
                  <c:v>21.8</c:v>
                </c:pt>
                <c:pt idx="1">
                  <c:v>23</c:v>
                </c:pt>
                <c:pt idx="2">
                  <c:v>23.6</c:v>
                </c:pt>
                <c:pt idx="3">
                  <c:v>24.2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7-4B61-AC9C-52443AB0002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范羽喬!$F$5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范羽喬!$B$7:$B$10</c:f>
              <c:strCache>
                <c:ptCount val="4"/>
                <c:pt idx="0">
                  <c:v>范羽喬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范羽喬!$F$7:$F$10</c:f>
              <c:numCache>
                <c:formatCode>0.0</c:formatCode>
                <c:ptCount val="4"/>
                <c:pt idx="0" formatCode="General">
                  <c:v>38</c:v>
                </c:pt>
                <c:pt idx="1">
                  <c:v>38.65</c:v>
                </c:pt>
                <c:pt idx="2">
                  <c:v>38.974999999999994</c:v>
                </c:pt>
                <c:pt idx="3">
                  <c:v>39.299999999999997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8-40A3-949B-CBB09F2564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范羽喬!$H$5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范羽喬!$B$7:$B$10</c:f>
              <c:strCache>
                <c:ptCount val="4"/>
                <c:pt idx="0">
                  <c:v>范羽喬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范羽喬!$H$7:$H$10</c:f>
              <c:numCache>
                <c:formatCode>0.0</c:formatCode>
                <c:ptCount val="4"/>
                <c:pt idx="0" formatCode="General">
                  <c:v>24.7</c:v>
                </c:pt>
                <c:pt idx="1">
                  <c:v>25.25</c:v>
                </c:pt>
                <c:pt idx="2">
                  <c:v>25.524999999999999</c:v>
                </c:pt>
                <c:pt idx="3">
                  <c:v>25.8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7-4135-AEE0-C2E57D36E54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2344-4EBB-B21C-736A6FBB50FD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2344-4EBB-B21C-736A6FBB50F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范羽喬!$D$12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范羽喬!$B$13:$B$18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范羽喬!$D$13:$D$18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24.2</c:v>
                </c:pt>
                <c:pt idx="5">
                  <c:v>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44-4EBB-B21C-736A6FBB5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范羽喬!$B$13:$B$18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0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2344-4EBB-B21C-736A6FBB50FD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范羽喬!$C$12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范羽喬!$C$13:$C$18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51.9</c:v>
                </c:pt>
                <c:pt idx="5">
                  <c:v>48.6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44-4EBB-B21C-736A6FBB5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范羽喬!$G$12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范羽喬!$B$13:$B$18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范羽喬!$G$13:$G$18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37</c:v>
                </c:pt>
                <c:pt idx="5">
                  <c:v>35.799999999999997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1D-4F8B-8C8C-8788A0E31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范羽喬!$E$12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范羽喬!$B$13:$B$18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范羽喬!$E$13:$E$18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12.6</c:v>
                </c:pt>
                <c:pt idx="5">
                  <c:v>10.6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1D-4F8B-8C8C-8788A0E31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范羽喬!$I$12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范羽喬!$B$13:$B$18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范羽喬!$I$13:$I$18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0.49710982658959535</c:v>
                </c:pt>
                <c:pt idx="5">
                  <c:v>0.50823045267489708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D7-42D5-AE77-1B52F210D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范羽喬!$H$12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范羽喬!$B$13:$B$18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范羽喬!$H$13:$H$18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25.8</c:v>
                </c:pt>
                <c:pt idx="5">
                  <c:v>24.7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D7-42D5-AE77-1B52F210D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王薇嘉!$C$5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王薇嘉!$B$7:$B$10</c:f>
              <c:strCache>
                <c:ptCount val="4"/>
                <c:pt idx="0">
                  <c:v>王薇嘉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王薇嘉!$C$7:$C$10</c:f>
              <c:numCache>
                <c:formatCode>0.0</c:formatCode>
                <c:ptCount val="4"/>
                <c:pt idx="0" formatCode="General">
                  <c:v>64.900000000000006</c:v>
                </c:pt>
                <c:pt idx="1">
                  <c:v>64.900000000000006</c:v>
                </c:pt>
                <c:pt idx="2">
                  <c:v>64.900000000000006</c:v>
                </c:pt>
                <c:pt idx="3">
                  <c:v>64.900000000000006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6-4CD5-BC90-93EFF6F19A6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王薇嘉!$D$5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王薇嘉!$B$7:$B$10</c:f>
              <c:strCache>
                <c:ptCount val="4"/>
                <c:pt idx="0">
                  <c:v>王薇嘉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王薇嘉!$D$7:$D$10</c:f>
              <c:numCache>
                <c:formatCode>0.0</c:formatCode>
                <c:ptCount val="4"/>
                <c:pt idx="0" formatCode="General">
                  <c:v>25.7</c:v>
                </c:pt>
                <c:pt idx="1">
                  <c:v>26.799999999999997</c:v>
                </c:pt>
                <c:pt idx="2">
                  <c:v>27.349999999999998</c:v>
                </c:pt>
                <c:pt idx="3">
                  <c:v>27.9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5-4C0F-A76A-4C88D1C694E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王薇嘉!$F$5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王薇嘉!$B$7:$B$10</c:f>
              <c:strCache>
                <c:ptCount val="4"/>
                <c:pt idx="0">
                  <c:v>王薇嘉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王薇嘉!$F$7:$F$10</c:f>
              <c:numCache>
                <c:formatCode>0.0</c:formatCode>
                <c:ptCount val="4"/>
                <c:pt idx="0" formatCode="General">
                  <c:v>48.2</c:v>
                </c:pt>
                <c:pt idx="1">
                  <c:v>47.5</c:v>
                </c:pt>
                <c:pt idx="2">
                  <c:v>47.85</c:v>
                </c:pt>
                <c:pt idx="3">
                  <c:v>48.2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2-4539-877E-4FA81E60C0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王薇嘉!$H$5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王薇嘉!$B$7:$B$10</c:f>
              <c:strCache>
                <c:ptCount val="4"/>
                <c:pt idx="0">
                  <c:v>王薇嘉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王薇嘉!$H$7:$H$10</c:f>
              <c:numCache>
                <c:formatCode>0.0</c:formatCode>
                <c:ptCount val="4"/>
                <c:pt idx="0" formatCode="General">
                  <c:v>35.299999999999997</c:v>
                </c:pt>
                <c:pt idx="1">
                  <c:v>34.799999999999997</c:v>
                </c:pt>
                <c:pt idx="2">
                  <c:v>35.049999999999997</c:v>
                </c:pt>
                <c:pt idx="3">
                  <c:v>35.299999999999997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3-4788-9D85-0D102D5C321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B20D-41FE-A46F-91E1DBDEE27F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B20D-41FE-A46F-91E1DBDEE27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王薇嘉!$D$12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王薇嘉!$B$13:$B$18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王薇嘉!$D$13:$D$18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27.9</c:v>
                </c:pt>
                <c:pt idx="5">
                  <c:v>25.7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D-41FE-A46F-91E1DBDEE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王薇嘉!$B$13:$B$18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0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B20D-41FE-A46F-91E1DBDEE27F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王薇嘉!$C$12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王薇嘉!$C$13:$C$18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64.900000000000006</c:v>
                </c:pt>
                <c:pt idx="5">
                  <c:v>64.900000000000006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0D-41FE-A46F-91E1DBDEE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王薇嘉!$G$12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王薇嘉!$B$13:$B$18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王薇嘉!$G$13:$G$18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43.9</c:v>
                </c:pt>
                <c:pt idx="5">
                  <c:v>45.2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21-4F27-8BD7-197D7C508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王薇嘉!$E$12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王薇嘉!$B$13:$B$18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王薇嘉!$E$13:$E$18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18.100000000000001</c:v>
                </c:pt>
                <c:pt idx="5">
                  <c:v>16.7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21-4F27-8BD7-197D7C508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王薇嘉!$I$12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王薇嘉!$B$13:$B$18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王薇嘉!$I$13:$I$18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0.52850539291217247</c:v>
                </c:pt>
                <c:pt idx="5">
                  <c:v>0.54391371340523875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67-44FF-B5C6-B96E41F3F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王薇嘉!$H$12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王薇嘉!$B$13:$B$18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王薇嘉!$H$13:$H$18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34.299999999999997</c:v>
                </c:pt>
                <c:pt idx="5">
                  <c:v>35.299999999999997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67-44FF-B5C6-B96E41F3F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王婕菱!$C$5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王婕菱!$B$7:$B$10</c:f>
              <c:strCache>
                <c:ptCount val="4"/>
                <c:pt idx="0">
                  <c:v>王婕菱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王婕菱!$C$7:$C$10</c:f>
              <c:numCache>
                <c:formatCode>0.0</c:formatCode>
                <c:ptCount val="4"/>
                <c:pt idx="0" formatCode="General">
                  <c:v>48.9</c:v>
                </c:pt>
                <c:pt idx="1">
                  <c:v>49.55</c:v>
                </c:pt>
                <c:pt idx="2">
                  <c:v>49.875</c:v>
                </c:pt>
                <c:pt idx="3">
                  <c:v>50.2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A-4283-8207-C5BE402AE1A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王婕菱!$D$5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王婕菱!$B$7:$B$10</c:f>
              <c:strCache>
                <c:ptCount val="4"/>
                <c:pt idx="0">
                  <c:v>王婕菱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王婕菱!$D$7:$D$10</c:f>
              <c:numCache>
                <c:formatCode>0.0</c:formatCode>
                <c:ptCount val="4"/>
                <c:pt idx="0" formatCode="General">
                  <c:v>16.8</c:v>
                </c:pt>
                <c:pt idx="1">
                  <c:v>18.05</c:v>
                </c:pt>
                <c:pt idx="2">
                  <c:v>18.675000000000001</c:v>
                </c:pt>
                <c:pt idx="3">
                  <c:v>19.3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1-493A-B56E-4F1F6885C8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王婕菱!$F$5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王婕菱!$B$7:$B$10</c:f>
              <c:strCache>
                <c:ptCount val="4"/>
                <c:pt idx="0">
                  <c:v>王婕菱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王婕菱!$F$7:$F$10</c:f>
              <c:numCache>
                <c:formatCode>0.0</c:formatCode>
                <c:ptCount val="4"/>
                <c:pt idx="0" formatCode="General">
                  <c:v>40.700000000000003</c:v>
                </c:pt>
                <c:pt idx="1">
                  <c:v>40.6</c:v>
                </c:pt>
                <c:pt idx="2">
                  <c:v>40.650000000000006</c:v>
                </c:pt>
                <c:pt idx="3">
                  <c:v>40.700000000000003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5-4A1D-AFE8-09CEF952A0C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王婕菱!$H$5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王婕菱!$B$7:$B$10</c:f>
              <c:strCache>
                <c:ptCount val="4"/>
                <c:pt idx="0">
                  <c:v>王婕菱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王婕菱!$H$7:$H$10</c:f>
              <c:numCache>
                <c:formatCode>0.0</c:formatCode>
                <c:ptCount val="4"/>
                <c:pt idx="0" formatCode="General">
                  <c:v>29.8</c:v>
                </c:pt>
                <c:pt idx="1">
                  <c:v>29.700000000000003</c:v>
                </c:pt>
                <c:pt idx="2">
                  <c:v>29.75</c:v>
                </c:pt>
                <c:pt idx="3">
                  <c:v>29.8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F-4AD3-81C5-D72F1A54587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2D5E-4894-B093-C379E241C849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2D5E-4894-B093-C379E241C84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王婕菱!$D$12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王婕菱!$B$13:$B$18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王婕菱!$D$13:$D$18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19.3</c:v>
                </c:pt>
                <c:pt idx="5">
                  <c:v>16.8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5E-4894-B093-C379E241C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王婕菱!$B$13:$B$18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0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2D5E-4894-B093-C379E241C849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王婕菱!$C$12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王婕菱!$C$13:$C$18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50.2</c:v>
                </c:pt>
                <c:pt idx="5">
                  <c:v>48.9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5E-4894-B093-C379E241C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王婕菱!$G$12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王婕菱!$B$13:$B$18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王婕菱!$G$13:$G$18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38</c:v>
                </c:pt>
                <c:pt idx="5">
                  <c:v>38.200000000000003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B-4856-9F96-C0E9CBD51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王婕菱!$E$12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王婕菱!$B$13:$B$18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王婕菱!$E$13:$E$18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9.6999999999999993</c:v>
                </c:pt>
                <c:pt idx="5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B-4856-9F96-C0E9CBD51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王婕菱!$I$12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王婕菱!$B$13:$B$18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王婕菱!$I$13:$I$18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0.58964143426294813</c:v>
                </c:pt>
                <c:pt idx="5">
                  <c:v>0.60940695296523528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46-402C-90A0-6E35E6FF7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王婕菱!$H$12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王婕菱!$B$13:$B$18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王婕菱!$H$13:$H$18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29.6</c:v>
                </c:pt>
                <c:pt idx="5">
                  <c:v>29.8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46-402C-90A0-6E35E6FF7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林家嫙!$C$5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林家嫙!$B$7:$B$10</c:f>
              <c:strCache>
                <c:ptCount val="4"/>
                <c:pt idx="0">
                  <c:v>林家嫙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林家嫙!$C$7:$C$10</c:f>
              <c:numCache>
                <c:formatCode>0.0</c:formatCode>
                <c:ptCount val="4"/>
                <c:pt idx="0" formatCode="General">
                  <c:v>62.1</c:v>
                </c:pt>
                <c:pt idx="1">
                  <c:v>62.7</c:v>
                </c:pt>
                <c:pt idx="2">
                  <c:v>63</c:v>
                </c:pt>
                <c:pt idx="3">
                  <c:v>63.3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F-4588-9823-4FFDD5A731E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林家嫙!$D$5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林家嫙!$B$7:$B$10</c:f>
              <c:strCache>
                <c:ptCount val="4"/>
                <c:pt idx="0">
                  <c:v>林家嫙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林家嫙!$D$7:$D$10</c:f>
              <c:numCache>
                <c:formatCode>0.0</c:formatCode>
                <c:ptCount val="4"/>
                <c:pt idx="0" formatCode="General">
                  <c:v>23.9</c:v>
                </c:pt>
                <c:pt idx="1">
                  <c:v>24.9</c:v>
                </c:pt>
                <c:pt idx="2">
                  <c:v>25.4</c:v>
                </c:pt>
                <c:pt idx="3">
                  <c:v>25.9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E-45EE-86C2-DB0DBA3E475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林家嫙!$F$5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林家嫙!$B$7:$B$10</c:f>
              <c:strCache>
                <c:ptCount val="4"/>
                <c:pt idx="0">
                  <c:v>林家嫙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林家嫙!$F$7:$F$10</c:f>
              <c:numCache>
                <c:formatCode>0.0</c:formatCode>
                <c:ptCount val="4"/>
                <c:pt idx="0" formatCode="General">
                  <c:v>47.3</c:v>
                </c:pt>
                <c:pt idx="1">
                  <c:v>47.099999999999994</c:v>
                </c:pt>
                <c:pt idx="2">
                  <c:v>47.199999999999996</c:v>
                </c:pt>
                <c:pt idx="3">
                  <c:v>47.3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8-4FD8-9742-B217BDC5D4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林家嫙!$H$5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林家嫙!$B$7:$B$10</c:f>
              <c:strCache>
                <c:ptCount val="4"/>
                <c:pt idx="0">
                  <c:v>林家嫙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林家嫙!$H$7:$H$10</c:f>
              <c:numCache>
                <c:formatCode>0.0</c:formatCode>
                <c:ptCount val="4"/>
                <c:pt idx="0" formatCode="General">
                  <c:v>32.6</c:v>
                </c:pt>
                <c:pt idx="1">
                  <c:v>33.450000000000003</c:v>
                </c:pt>
                <c:pt idx="2">
                  <c:v>33.875</c:v>
                </c:pt>
                <c:pt idx="3">
                  <c:v>34.299999999999997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1-43D3-B74D-8C4937A1B99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06BB-494A-8AD1-4675A0D7E1AD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06BB-494A-8AD1-4675A0D7E1A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林家嫙!$D$12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林家嫙!$B$13:$B$18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林家嫙!$D$13:$D$18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25.9</c:v>
                </c:pt>
                <c:pt idx="5">
                  <c:v>23.9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BB-494A-8AD1-4675A0D7E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林家嫙!$B$13:$B$18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0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06BB-494A-8AD1-4675A0D7E1AD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林家嫙!$C$12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林家嫙!$C$13:$C$18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63.3</c:v>
                </c:pt>
                <c:pt idx="5">
                  <c:v>62.1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BB-494A-8AD1-4675A0D7E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林家嫙!$G$12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林家嫙!$B$13:$B$18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林家嫙!$G$13:$G$18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44</c:v>
                </c:pt>
                <c:pt idx="5">
                  <c:v>44.3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AB-4374-B75E-0C70A7E65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林家嫙!$E$12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林家嫙!$B$13:$B$18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林家嫙!$E$13:$E$18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16.399999999999999</c:v>
                </c:pt>
                <c:pt idx="5">
                  <c:v>14.8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AB-4374-B75E-0C70A7E65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林家嫙!$I$12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林家嫙!$B$13:$B$18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林家嫙!$I$13:$I$18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0.54186413902053709</c:v>
                </c:pt>
                <c:pt idx="5">
                  <c:v>0.5249597423510467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08-482D-8D2A-99889655B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林家嫙!$H$12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林家嫙!$B$13:$B$18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林家嫙!$H$13:$H$18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34.299999999999997</c:v>
                </c:pt>
                <c:pt idx="5">
                  <c:v>32.6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08-482D-8D2A-99889655B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蔣芷昀!$C$5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蔣芷昀!$B$7:$B$10</c:f>
              <c:strCache>
                <c:ptCount val="4"/>
                <c:pt idx="0">
                  <c:v>蔣芷昀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蔣芷昀!$C$7:$C$10</c:f>
              <c:numCache>
                <c:formatCode>0.0</c:formatCode>
                <c:ptCount val="4"/>
                <c:pt idx="0" formatCode="General">
                  <c:v>53.5</c:v>
                </c:pt>
                <c:pt idx="1">
                  <c:v>54.6</c:v>
                </c:pt>
                <c:pt idx="2">
                  <c:v>55.150000000000006</c:v>
                </c:pt>
                <c:pt idx="3">
                  <c:v>55.7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F-46AD-99F7-37D4AEEF14C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蔣芷昀!$D$5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蔣芷昀!$B$7:$B$10</c:f>
              <c:strCache>
                <c:ptCount val="4"/>
                <c:pt idx="0">
                  <c:v>蔣芷昀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蔣芷昀!$D$7:$D$10</c:f>
              <c:numCache>
                <c:formatCode>0.0</c:formatCode>
                <c:ptCount val="4"/>
                <c:pt idx="0" formatCode="General">
                  <c:v>17.2</c:v>
                </c:pt>
                <c:pt idx="1">
                  <c:v>19.149999999999999</c:v>
                </c:pt>
                <c:pt idx="2">
                  <c:v>20.125</c:v>
                </c:pt>
                <c:pt idx="3">
                  <c:v>21.1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A-4ED0-8484-4699759F6C9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蔣芷昀!$F$5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蔣芷昀!$B$7:$B$10</c:f>
              <c:strCache>
                <c:ptCount val="4"/>
                <c:pt idx="0">
                  <c:v>蔣芷昀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蔣芷昀!$F$7:$F$10</c:f>
              <c:numCache>
                <c:formatCode>0.0</c:formatCode>
                <c:ptCount val="4"/>
                <c:pt idx="0" formatCode="General">
                  <c:v>44.3</c:v>
                </c:pt>
                <c:pt idx="1">
                  <c:v>44.099999999999994</c:v>
                </c:pt>
                <c:pt idx="2">
                  <c:v>44.199999999999996</c:v>
                </c:pt>
                <c:pt idx="3">
                  <c:v>44.3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0-4578-9038-5F772AB828D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蔣芷昀!$H$5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蔣芷昀!$B$7:$B$10</c:f>
              <c:strCache>
                <c:ptCount val="4"/>
                <c:pt idx="0">
                  <c:v>蔣芷昀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蔣芷昀!$H$7:$H$10</c:f>
              <c:numCache>
                <c:formatCode>0.0</c:formatCode>
                <c:ptCount val="4"/>
                <c:pt idx="0" formatCode="General">
                  <c:v>29.3</c:v>
                </c:pt>
                <c:pt idx="1">
                  <c:v>29.450000000000003</c:v>
                </c:pt>
                <c:pt idx="2">
                  <c:v>29.525000000000002</c:v>
                </c:pt>
                <c:pt idx="3">
                  <c:v>29.6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A-43DD-9C98-C70F995BE4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F220-4ADB-AC35-AB01961F04D9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F220-4ADB-AC35-AB01961F04D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蔣芷昀!$D$12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蔣芷昀!$B$13:$B$18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蔣芷昀!$D$13:$D$18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21.1</c:v>
                </c:pt>
                <c:pt idx="5">
                  <c:v>17.2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20-4ADB-AC35-AB01961F0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蔣芷昀!$B$13:$B$18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0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F220-4ADB-AC35-AB01961F04D9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蔣芷昀!$C$12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蔣芷昀!$C$13:$C$18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55.7</c:v>
                </c:pt>
                <c:pt idx="5">
                  <c:v>53.5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0-4ADB-AC35-AB01961F0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蔣芷昀!$G$12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蔣芷昀!$B$13:$B$18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蔣芷昀!$G$13:$G$18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41.2</c:v>
                </c:pt>
                <c:pt idx="5">
                  <c:v>41.6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43-407D-AC36-D0CA85C0B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蔣芷昀!$E$12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蔣芷昀!$B$13:$B$18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蔣芷昀!$E$13:$E$18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11.8</c:v>
                </c:pt>
                <c:pt idx="5">
                  <c:v>9.1999999999999993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43-407D-AC36-D0CA85C0B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蔣芷昀!$I$12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蔣芷昀!$B$13:$B$18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蔣芷昀!$I$13:$I$18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0.5314183123877918</c:v>
                </c:pt>
                <c:pt idx="5">
                  <c:v>0.54766355140186918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95-4338-BCBA-2B767CE3D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蔣芷昀!$H$12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蔣芷昀!$B$13:$B$18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蔣芷昀!$H$13:$H$18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29.6</c:v>
                </c:pt>
                <c:pt idx="5">
                  <c:v>29.3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95-4338-BCBA-2B767CE3D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郭依梵!$C$5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郭依梵!$B$7:$B$10</c:f>
              <c:strCache>
                <c:ptCount val="4"/>
                <c:pt idx="0">
                  <c:v>郭依梵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郭依梵!$C$7:$C$10</c:f>
              <c:numCache>
                <c:formatCode>0.0</c:formatCode>
                <c:ptCount val="4"/>
                <c:pt idx="0" formatCode="General">
                  <c:v>55</c:v>
                </c:pt>
                <c:pt idx="1">
                  <c:v>55.6</c:v>
                </c:pt>
                <c:pt idx="2">
                  <c:v>55.900000000000006</c:v>
                </c:pt>
                <c:pt idx="3">
                  <c:v>56.2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9-49FE-B462-2C495F66DD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郭依梵!$D$5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郭依梵!$B$7:$B$10</c:f>
              <c:strCache>
                <c:ptCount val="4"/>
                <c:pt idx="0">
                  <c:v>郭依梵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郭依梵!$D$7:$D$10</c:f>
              <c:numCache>
                <c:formatCode>0.0</c:formatCode>
                <c:ptCount val="4"/>
                <c:pt idx="0" formatCode="General">
                  <c:v>14.9</c:v>
                </c:pt>
                <c:pt idx="1">
                  <c:v>15.25</c:v>
                </c:pt>
                <c:pt idx="2">
                  <c:v>15.425000000000001</c:v>
                </c:pt>
                <c:pt idx="3">
                  <c:v>15.6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E-47E1-B2B4-82B8100343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郭依梵!$F$5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郭依梵!$B$7:$B$10</c:f>
              <c:strCache>
                <c:ptCount val="4"/>
                <c:pt idx="0">
                  <c:v>郭依梵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郭依梵!$F$7:$F$10</c:f>
              <c:numCache>
                <c:formatCode>0.0</c:formatCode>
                <c:ptCount val="4"/>
                <c:pt idx="0" formatCode="General">
                  <c:v>46.8</c:v>
                </c:pt>
                <c:pt idx="1">
                  <c:v>47.099999999999994</c:v>
                </c:pt>
                <c:pt idx="2">
                  <c:v>47.25</c:v>
                </c:pt>
                <c:pt idx="3">
                  <c:v>47.4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1-4A36-8F7B-CE97B34DBF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郭依梵!$H$5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郭依梵!$B$7:$B$10</c:f>
              <c:strCache>
                <c:ptCount val="4"/>
                <c:pt idx="0">
                  <c:v>郭依梵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郭依梵!$H$7:$H$10</c:f>
              <c:numCache>
                <c:formatCode>0.0</c:formatCode>
                <c:ptCount val="4"/>
                <c:pt idx="0" formatCode="General">
                  <c:v>31.9</c:v>
                </c:pt>
                <c:pt idx="1">
                  <c:v>32.15</c:v>
                </c:pt>
                <c:pt idx="2">
                  <c:v>32.274999999999999</c:v>
                </c:pt>
                <c:pt idx="3">
                  <c:v>32.4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0-4DFC-BCA0-FA0E948B272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9D9A-48DB-B1CF-6C14D01AE7D0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9D9A-48DB-B1CF-6C14D01AE7D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郭依梵!$D$12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郭依梵!$B$13:$B$18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郭依梵!$D$13:$D$18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15.6</c:v>
                </c:pt>
                <c:pt idx="5">
                  <c:v>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A-48DB-B1CF-6C14D01AE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郭依梵!$B$13:$B$18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0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9D9A-48DB-B1CF-6C14D01AE7D0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郭依梵!$C$12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郭依梵!$C$13:$C$18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56.2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9A-48DB-B1CF-6C14D01AE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郭依梵!$G$12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郭依梵!$B$13:$B$18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郭依梵!$G$13:$G$18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44.4</c:v>
                </c:pt>
                <c:pt idx="5">
                  <c:v>43.9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8-49AA-A076-2BB30D7A4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郭依梵!$E$12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郭依梵!$B$13:$B$18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郭依梵!$E$13:$E$18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8.8000000000000007</c:v>
                </c:pt>
                <c:pt idx="5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8-49AA-A076-2BB30D7A4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郭依梵!$I$12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郭依梵!$B$13:$B$18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郭依梵!$I$13:$I$18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0.57651245551601416</c:v>
                </c:pt>
                <c:pt idx="5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6E-4879-909C-E6FB78A18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郭依梵!$H$12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郭依梵!$B$13:$B$18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郭依梵!$H$13:$H$18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32.4</c:v>
                </c:pt>
                <c:pt idx="5">
                  <c:v>31.9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6E-4879-909C-E6FB78A18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高心怡!$C$5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高心怡!$B$7:$B$10</c:f>
              <c:strCache>
                <c:ptCount val="4"/>
                <c:pt idx="0">
                  <c:v>高心怡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高心怡!$C$7:$C$10</c:f>
              <c:numCache>
                <c:formatCode>0.0</c:formatCode>
                <c:ptCount val="4"/>
                <c:pt idx="0" formatCode="General">
                  <c:v>58.7</c:v>
                </c:pt>
                <c:pt idx="1">
                  <c:v>58.900000000000006</c:v>
                </c:pt>
                <c:pt idx="2">
                  <c:v>59</c:v>
                </c:pt>
                <c:pt idx="3">
                  <c:v>59.1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B-49DB-AEF7-CB2D863FE54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高心怡!$D$5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高心怡!$B$7:$B$10</c:f>
              <c:strCache>
                <c:ptCount val="4"/>
                <c:pt idx="0">
                  <c:v>高心怡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高心怡!$D$7:$D$10</c:f>
              <c:numCache>
                <c:formatCode>0.0</c:formatCode>
                <c:ptCount val="4"/>
                <c:pt idx="0" formatCode="General">
                  <c:v>20.6</c:v>
                </c:pt>
                <c:pt idx="1">
                  <c:v>21.4</c:v>
                </c:pt>
                <c:pt idx="2">
                  <c:v>21.8</c:v>
                </c:pt>
                <c:pt idx="3">
                  <c:v>22.2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D-405A-800D-08CA4B22E0E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高心怡!$F$5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高心怡!$B$7:$B$10</c:f>
              <c:strCache>
                <c:ptCount val="4"/>
                <c:pt idx="0">
                  <c:v>高心怡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高心怡!$F$7:$F$10</c:f>
              <c:numCache>
                <c:formatCode>0.0</c:formatCode>
                <c:ptCount val="4"/>
                <c:pt idx="0" formatCode="General">
                  <c:v>46.6</c:v>
                </c:pt>
                <c:pt idx="1">
                  <c:v>46.3</c:v>
                </c:pt>
                <c:pt idx="2">
                  <c:v>46.45</c:v>
                </c:pt>
                <c:pt idx="3">
                  <c:v>46.6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6-47D5-BA14-7985CAEBE4D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高心怡!$H$5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高心怡!$B$7:$B$10</c:f>
              <c:strCache>
                <c:ptCount val="4"/>
                <c:pt idx="0">
                  <c:v>高心怡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高心怡!$H$7:$H$10</c:f>
              <c:numCache>
                <c:formatCode>0.0</c:formatCode>
                <c:ptCount val="4"/>
                <c:pt idx="0" formatCode="General">
                  <c:v>31.3</c:v>
                </c:pt>
                <c:pt idx="1">
                  <c:v>30.85</c:v>
                </c:pt>
                <c:pt idx="2">
                  <c:v>31.074999999999999</c:v>
                </c:pt>
                <c:pt idx="3">
                  <c:v>31.3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2-4748-BF2A-6AFAD608DB7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979C-45EF-AB39-440A739D2B92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979C-45EF-AB39-440A739D2B9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高心怡!$D$12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高心怡!$B$13:$B$18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高心怡!$D$13:$D$18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22.2</c:v>
                </c:pt>
                <c:pt idx="5">
                  <c:v>20.6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9C-45EF-AB39-440A739D2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高心怡!$B$13:$B$18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0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979C-45EF-AB39-440A739D2B92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高心怡!$C$12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高心怡!$C$13:$C$18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59.1</c:v>
                </c:pt>
                <c:pt idx="5">
                  <c:v>58.7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9C-45EF-AB39-440A739D2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高心怡!$G$12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高心怡!$B$13:$B$18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高心怡!$G$13:$G$18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43.1</c:v>
                </c:pt>
                <c:pt idx="5">
                  <c:v>43.7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B8-4EFD-835B-3136DAAC2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高心怡!$E$12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高心怡!$B$13:$B$18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高心怡!$E$13:$E$18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13.1</c:v>
                </c:pt>
                <c:pt idx="5">
                  <c:v>12.1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B8-4EFD-835B-3136DAAC2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高心怡!$I$12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高心怡!$B$13:$B$18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高心怡!$I$13:$I$18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0.51438240270727575</c:v>
                </c:pt>
                <c:pt idx="5">
                  <c:v>0.53321976149914818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0C-4687-B850-4A0E4F439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高心怡!$H$12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高心怡!$B$13:$B$18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高心怡!$H$13:$H$18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30.4</c:v>
                </c:pt>
                <c:pt idx="5">
                  <c:v>31.3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0C-4687-B850-4A0E4F439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謝依玲!$C$5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謝依玲!$B$7:$B$10</c:f>
              <c:strCache>
                <c:ptCount val="4"/>
                <c:pt idx="0">
                  <c:v>謝依玲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謝依玲!$C$7:$C$10</c:f>
              <c:numCache>
                <c:formatCode>0.0</c:formatCode>
                <c:ptCount val="4"/>
                <c:pt idx="0" formatCode="General">
                  <c:v>63.7</c:v>
                </c:pt>
                <c:pt idx="1">
                  <c:v>63.8</c:v>
                </c:pt>
                <c:pt idx="2">
                  <c:v>63.85</c:v>
                </c:pt>
                <c:pt idx="3">
                  <c:v>63.9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F-4E4F-9A54-F277BB0BFD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謝依玲!$D$5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謝依玲!$B$7:$B$10</c:f>
              <c:strCache>
                <c:ptCount val="4"/>
                <c:pt idx="0">
                  <c:v>謝依玲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謝依玲!$D$7:$D$10</c:f>
              <c:numCache>
                <c:formatCode>0.0</c:formatCode>
                <c:ptCount val="4"/>
                <c:pt idx="0" formatCode="General">
                  <c:v>25.6</c:v>
                </c:pt>
                <c:pt idx="1">
                  <c:v>26</c:v>
                </c:pt>
                <c:pt idx="2">
                  <c:v>26.2</c:v>
                </c:pt>
                <c:pt idx="3">
                  <c:v>26.4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4-47D9-98BD-277291AEE1F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謝依玲!$F$5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謝依玲!$B$7:$B$10</c:f>
              <c:strCache>
                <c:ptCount val="4"/>
                <c:pt idx="0">
                  <c:v>謝依玲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謝依玲!$F$7:$F$10</c:f>
              <c:numCache>
                <c:formatCode>0.0</c:formatCode>
                <c:ptCount val="4"/>
                <c:pt idx="0" formatCode="General">
                  <c:v>47.4</c:v>
                </c:pt>
                <c:pt idx="1">
                  <c:v>47.2</c:v>
                </c:pt>
                <c:pt idx="2">
                  <c:v>47.3</c:v>
                </c:pt>
                <c:pt idx="3">
                  <c:v>47.4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0-4B28-9CB4-F2E5214BA3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謝依玲!$H$5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謝依玲!$B$7:$B$10</c:f>
              <c:strCache>
                <c:ptCount val="4"/>
                <c:pt idx="0">
                  <c:v>謝依玲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謝依玲!$H$7:$H$10</c:f>
              <c:numCache>
                <c:formatCode>0.0</c:formatCode>
                <c:ptCount val="4"/>
                <c:pt idx="0" formatCode="General">
                  <c:v>32.299999999999997</c:v>
                </c:pt>
                <c:pt idx="1">
                  <c:v>32.15</c:v>
                </c:pt>
                <c:pt idx="2">
                  <c:v>32.224999999999994</c:v>
                </c:pt>
                <c:pt idx="3">
                  <c:v>32.299999999999997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C-44E5-B836-A9B846A6C0A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14C4-43F0-B1C2-1FBC462B4CC3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14C4-43F0-B1C2-1FBC462B4CC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謝依玲!$D$12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謝依玲!$B$13:$B$18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謝依玲!$D$13:$D$18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26.4</c:v>
                </c:pt>
                <c:pt idx="5">
                  <c:v>25.6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C4-43F0-B1C2-1FBC462B4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謝依玲!$B$13:$B$18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0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14C4-43F0-B1C2-1FBC462B4CC3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謝依玲!$C$12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謝依玲!$C$13:$C$18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63.9</c:v>
                </c:pt>
                <c:pt idx="5">
                  <c:v>63.7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C4-43F0-B1C2-1FBC462B4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謝依玲!$G$12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謝依玲!$B$13:$B$18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謝依玲!$G$13:$G$18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44.1</c:v>
                </c:pt>
                <c:pt idx="5">
                  <c:v>44.4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ED-4EC9-A6EF-FF9A5D675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謝依玲!$E$12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謝依玲!$B$13:$B$18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謝依玲!$E$13:$E$18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16.899999999999999</c:v>
                </c:pt>
                <c:pt idx="5">
                  <c:v>16.3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ED-4EC9-A6EF-FF9A5D675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謝依玲!$I$12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謝依玲!$B$13:$B$18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謝依玲!$I$13:$I$18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0.50078247261345854</c:v>
                </c:pt>
                <c:pt idx="5">
                  <c:v>0.50706436420722123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94-46EE-87F0-4DBE55B46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謝依玲!$H$12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謝依玲!$B$13:$B$18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謝依玲!$H$13:$H$18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32</c:v>
                </c:pt>
                <c:pt idx="5">
                  <c:v>32.299999999999997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94-46EE-87F0-4DBE55B46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陳沛妤!$C$5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陳沛妤!$B$7:$B$10</c:f>
              <c:strCache>
                <c:ptCount val="4"/>
                <c:pt idx="0">
                  <c:v>陳沛妤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陳沛妤!$C$7:$C$10</c:f>
              <c:numCache>
                <c:formatCode>0.0</c:formatCode>
                <c:ptCount val="4"/>
                <c:pt idx="0" formatCode="General">
                  <c:v>73.7</c:v>
                </c:pt>
                <c:pt idx="1">
                  <c:v>76.2</c:v>
                </c:pt>
                <c:pt idx="2">
                  <c:v>77.45</c:v>
                </c:pt>
                <c:pt idx="3">
                  <c:v>78.7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A-4159-A77F-FD1FA61C00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陳沛妤!$D$5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陳沛妤!$B$7:$B$10</c:f>
              <c:strCache>
                <c:ptCount val="4"/>
                <c:pt idx="0">
                  <c:v>陳沛妤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陳沛妤!$D$7:$D$10</c:f>
              <c:numCache>
                <c:formatCode>0.0</c:formatCode>
                <c:ptCount val="4"/>
                <c:pt idx="0" formatCode="General">
                  <c:v>31.3</c:v>
                </c:pt>
                <c:pt idx="1">
                  <c:v>33.9</c:v>
                </c:pt>
                <c:pt idx="2">
                  <c:v>35.200000000000003</c:v>
                </c:pt>
                <c:pt idx="3">
                  <c:v>36.5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3-44BD-911A-D1FDD6D25D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陳沛妤!$F$5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陳沛妤!$B$7:$B$10</c:f>
              <c:strCache>
                <c:ptCount val="4"/>
                <c:pt idx="0">
                  <c:v>陳沛妤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陳沛妤!$F$7:$F$10</c:f>
              <c:numCache>
                <c:formatCode>0.0</c:formatCode>
                <c:ptCount val="4"/>
                <c:pt idx="0" formatCode="General">
                  <c:v>50.6</c:v>
                </c:pt>
                <c:pt idx="1">
                  <c:v>50.3</c:v>
                </c:pt>
                <c:pt idx="2">
                  <c:v>50.45</c:v>
                </c:pt>
                <c:pt idx="3">
                  <c:v>50.6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2-4792-8343-B9E7BDF7A6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陳沛妤!$H$5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陳沛妤!$B$7:$B$10</c:f>
              <c:strCache>
                <c:ptCount val="4"/>
                <c:pt idx="0">
                  <c:v>陳沛妤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陳沛妤!$H$7:$H$10</c:f>
              <c:numCache>
                <c:formatCode>0.0</c:formatCode>
                <c:ptCount val="4"/>
                <c:pt idx="0" formatCode="General">
                  <c:v>33.700000000000003</c:v>
                </c:pt>
                <c:pt idx="1">
                  <c:v>34.299999999999997</c:v>
                </c:pt>
                <c:pt idx="2">
                  <c:v>34.6</c:v>
                </c:pt>
                <c:pt idx="3">
                  <c:v>34.9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4-47FB-868A-3AB1628DCF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271B-40E9-8E46-E691DBCD19A5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271B-40E9-8E46-E691DBCD19A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陳沛妤!$D$12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陳沛妤!$B$13:$B$18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陳沛妤!$D$13:$D$18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36.5</c:v>
                </c:pt>
                <c:pt idx="5">
                  <c:v>31.3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1B-40E9-8E46-E691DBCD1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陳沛妤!$B$13:$B$18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0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271B-40E9-8E46-E691DBCD19A5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陳沛妤!$C$12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陳沛妤!$C$13:$C$18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78.7</c:v>
                </c:pt>
                <c:pt idx="5">
                  <c:v>73.7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1B-40E9-8E46-E691DBCD1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陳沛妤!$G$12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陳沛妤!$B$13:$B$18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陳沛妤!$G$13:$G$18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46.8</c:v>
                </c:pt>
                <c:pt idx="5">
                  <c:v>47.3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5A-4086-A6AB-9B24A5C90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陳沛妤!$E$12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陳沛妤!$B$13:$B$18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陳沛妤!$E$13:$E$18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28.7</c:v>
                </c:pt>
                <c:pt idx="5">
                  <c:v>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5A-4086-A6AB-9B24A5C90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陳沛妤!$I$12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陳沛妤!$B$13:$B$18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陳沛妤!$I$13:$I$18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0.44345616264294785</c:v>
                </c:pt>
                <c:pt idx="5">
                  <c:v>0.45725915875169609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54-4E31-BDF3-A08B49A2D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陳沛妤!$H$12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陳沛妤!$B$13:$B$18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陳沛妤!$H$13:$H$18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34.9</c:v>
                </c:pt>
                <c:pt idx="5">
                  <c:v>33.700000000000003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54-4E31-BDF3-A08B49A2D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鄧鈺臻!$C$5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鄧鈺臻!$B$7:$B$10</c:f>
              <c:strCache>
                <c:ptCount val="4"/>
                <c:pt idx="0">
                  <c:v>鄧鈺臻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鄧鈺臻!$C$7:$C$10</c:f>
              <c:numCache>
                <c:formatCode>0.0</c:formatCode>
                <c:ptCount val="4"/>
                <c:pt idx="0" formatCode="General">
                  <c:v>64.099999999999994</c:v>
                </c:pt>
                <c:pt idx="1">
                  <c:v>64.099999999999994</c:v>
                </c:pt>
                <c:pt idx="2">
                  <c:v>64.099999999999994</c:v>
                </c:pt>
                <c:pt idx="3">
                  <c:v>64.099999999999994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9-42A1-B214-AC2505D8B0A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鄧鈺臻!$D$5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鄧鈺臻!$B$7:$B$10</c:f>
              <c:strCache>
                <c:ptCount val="4"/>
                <c:pt idx="0">
                  <c:v>鄧鈺臻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鄧鈺臻!$D$7:$D$10</c:f>
              <c:numCache>
                <c:formatCode>0.0</c:formatCode>
                <c:ptCount val="4"/>
                <c:pt idx="0" formatCode="General">
                  <c:v>30.1</c:v>
                </c:pt>
                <c:pt idx="1">
                  <c:v>30.1</c:v>
                </c:pt>
                <c:pt idx="2">
                  <c:v>30.1</c:v>
                </c:pt>
                <c:pt idx="3">
                  <c:v>30.1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2-4533-9DBA-C76464EE660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鄧鈺臻!$F$5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鄧鈺臻!$B$7:$B$10</c:f>
              <c:strCache>
                <c:ptCount val="4"/>
                <c:pt idx="0">
                  <c:v>鄧鈺臻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鄧鈺臻!$F$7:$F$10</c:f>
              <c:numCache>
                <c:formatCode>0.0</c:formatCode>
                <c:ptCount val="4"/>
                <c:pt idx="0" formatCode="General">
                  <c:v>44.8</c:v>
                </c:pt>
                <c:pt idx="1">
                  <c:v>44.8</c:v>
                </c:pt>
                <c:pt idx="2">
                  <c:v>44.8</c:v>
                </c:pt>
                <c:pt idx="3">
                  <c:v>44.8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0-4995-9B08-B41769DABF9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鄧鈺臻!$H$5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鄧鈺臻!$B$7:$B$10</c:f>
              <c:strCache>
                <c:ptCount val="4"/>
                <c:pt idx="0">
                  <c:v>鄧鈺臻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鄧鈺臻!$H$7:$H$10</c:f>
              <c:numCache>
                <c:formatCode>0.0</c:formatCode>
                <c:ptCount val="4"/>
                <c:pt idx="0" formatCode="General">
                  <c:v>32.799999999999997</c:v>
                </c:pt>
                <c:pt idx="1">
                  <c:v>32.799999999999997</c:v>
                </c:pt>
                <c:pt idx="2">
                  <c:v>32.799999999999997</c:v>
                </c:pt>
                <c:pt idx="3">
                  <c:v>32.799999999999997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6-49FC-9C4F-0BD2DEEE2A8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D156-4A2F-9C3B-AE91839D74E7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D156-4A2F-9C3B-AE91839D74E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鄧鈺臻!$D$12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鄧鈺臻!$B$13:$B$18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1140204</c:v>
                </c:pt>
              </c:numCache>
            </c:numRef>
          </c:cat>
          <c:val>
            <c:numRef>
              <c:f>鄧鈺臻!$D$13:$D$18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30.1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56-4A2F-9C3B-AE91839D7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鄧鈺臻!$B$13:$B$18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0</c:v>
                      </c:pt>
                      <c:pt idx="5">
                        <c:v>1140204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D156-4A2F-9C3B-AE91839D74E7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鄧鈺臻!$C$12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鄧鈺臻!$C$13:$C$18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64.099999999999994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56-4A2F-9C3B-AE91839D7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鄧鈺臻!$G$12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鄧鈺臻!$B$13:$B$18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1140204</c:v>
                </c:pt>
              </c:numCache>
            </c:numRef>
          </c:cat>
          <c:val>
            <c:numRef>
              <c:f>鄧鈺臻!$G$13:$G$18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52-449D-9AD9-F8764F582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鄧鈺臻!$E$12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鄧鈺臻!$B$13:$B$18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1140204</c:v>
                </c:pt>
              </c:numCache>
            </c:numRef>
          </c:cat>
          <c:val>
            <c:numRef>
              <c:f>鄧鈺臻!$E$13:$E$18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19.3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52-449D-9AD9-F8764F582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鄧鈺臻!$I$12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鄧鈺臻!$B$13:$B$18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1140204</c:v>
                </c:pt>
              </c:numCache>
            </c:numRef>
          </c:cat>
          <c:val>
            <c:numRef>
              <c:f>鄧鈺臻!$I$13:$I$18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0.51170046801872071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D7-403B-91EF-7074034DC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鄧鈺臻!$H$12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鄧鈺臻!$B$13:$B$18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1140204</c:v>
                </c:pt>
              </c:numCache>
            </c:numRef>
          </c:cat>
          <c:val>
            <c:numRef>
              <c:f>鄧鈺臻!$H$13:$H$18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32.799999999999997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D7-403B-91EF-7074034DC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徐彧媐!$C$5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徐彧媐!$B$7:$B$10</c:f>
              <c:strCache>
                <c:ptCount val="4"/>
                <c:pt idx="0">
                  <c:v>徐彧媐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徐彧媐!$C$7:$C$10</c:f>
              <c:numCache>
                <c:formatCode>0.0</c:formatCode>
                <c:ptCount val="4"/>
                <c:pt idx="0" formatCode="General">
                  <c:v>71.3</c:v>
                </c:pt>
                <c:pt idx="1">
                  <c:v>71.3</c:v>
                </c:pt>
                <c:pt idx="2">
                  <c:v>71.3</c:v>
                </c:pt>
                <c:pt idx="3">
                  <c:v>71.3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4-40E6-8DF3-26344BD500A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徐彧媐!$D$5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徐彧媐!$B$7:$B$10</c:f>
              <c:strCache>
                <c:ptCount val="4"/>
                <c:pt idx="0">
                  <c:v>徐彧媐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徐彧媐!$D$7:$D$10</c:f>
              <c:numCache>
                <c:formatCode>0.0</c:formatCode>
                <c:ptCount val="4"/>
                <c:pt idx="0" formatCode="General">
                  <c:v>33.799999999999997</c:v>
                </c:pt>
                <c:pt idx="1">
                  <c:v>33.799999999999997</c:v>
                </c:pt>
                <c:pt idx="2">
                  <c:v>33.799999999999997</c:v>
                </c:pt>
                <c:pt idx="3">
                  <c:v>33.799999999999997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B-4FDE-A626-BEEDFD55CB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徐彧媐!$F$5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徐彧媐!$B$7:$B$10</c:f>
              <c:strCache>
                <c:ptCount val="4"/>
                <c:pt idx="0">
                  <c:v>徐彧媐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徐彧媐!$F$7:$F$10</c:f>
              <c:numCache>
                <c:formatCode>0.0</c:formatCode>
                <c:ptCount val="4"/>
                <c:pt idx="0" formatCode="General">
                  <c:v>47.2</c:v>
                </c:pt>
                <c:pt idx="1">
                  <c:v>47.2</c:v>
                </c:pt>
                <c:pt idx="2">
                  <c:v>47.2</c:v>
                </c:pt>
                <c:pt idx="3">
                  <c:v>47.2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B-4C05-AE39-41FFC8DDC2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徐彧媐!$H$5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徐彧媐!$B$7:$B$10</c:f>
              <c:strCache>
                <c:ptCount val="4"/>
                <c:pt idx="0">
                  <c:v>徐彧媐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徐彧媐!$H$7:$H$10</c:f>
              <c:numCache>
                <c:formatCode>0.0</c:formatCode>
                <c:ptCount val="4"/>
                <c:pt idx="0" formatCode="General">
                  <c:v>32.799999999999997</c:v>
                </c:pt>
                <c:pt idx="1">
                  <c:v>32.799999999999997</c:v>
                </c:pt>
                <c:pt idx="2">
                  <c:v>32.799999999999997</c:v>
                </c:pt>
                <c:pt idx="3">
                  <c:v>32.799999999999997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D-4902-B260-76032EBECE3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80D4-40C7-96FE-6022D43057B1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80D4-40C7-96FE-6022D43057B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徐彧媐!$D$12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徐彧媐!$B$13:$B$18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1140204</c:v>
                </c:pt>
              </c:numCache>
            </c:numRef>
          </c:cat>
          <c:val>
            <c:numRef>
              <c:f>徐彧媐!$D$13:$D$18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33.799999999999997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4-40C7-96FE-6022D4305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徐彧媐!$B$13:$B$18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0</c:v>
                      </c:pt>
                      <c:pt idx="5">
                        <c:v>1140204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80D4-40C7-96FE-6022D43057B1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徐彧媐!$C$12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徐彧媐!$C$13:$C$18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71.3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D4-40C7-96FE-6022D4305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徐彧媐!$G$12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徐彧媐!$B$13:$B$18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1140204</c:v>
                </c:pt>
              </c:numCache>
            </c:numRef>
          </c:cat>
          <c:val>
            <c:numRef>
              <c:f>徐彧媐!$G$13:$G$18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44.2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D0-4EA7-9A3E-09A669BCB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徐彧媐!$E$12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徐彧媐!$B$13:$B$18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1140204</c:v>
                </c:pt>
              </c:numCache>
            </c:numRef>
          </c:cat>
          <c:val>
            <c:numRef>
              <c:f>徐彧媐!$E$13:$E$18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24.1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D0-4EA7-9A3E-09A669BCB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徐彧媐!$I$12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徐彧媐!$B$13:$B$18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1140204</c:v>
                </c:pt>
              </c:numCache>
            </c:numRef>
          </c:cat>
          <c:val>
            <c:numRef>
              <c:f>徐彧媐!$I$13:$I$18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0.46002805049088358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68-4E6D-8609-9E955E45D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徐彧媐!$H$12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徐彧媐!$B$13:$B$18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1140204</c:v>
                </c:pt>
              </c:numCache>
            </c:numRef>
          </c:cat>
          <c:val>
            <c:numRef>
              <c:f>徐彧媐!$H$13:$H$18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32.799999999999997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68-4E6D-8609-9E955E45D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黃鈺仁!$C$5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黃鈺仁!$B$7:$B$10</c:f>
              <c:strCache>
                <c:ptCount val="4"/>
                <c:pt idx="0">
                  <c:v>黃鈺仁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黃鈺仁!$C$7:$C$10</c:f>
              <c:numCache>
                <c:formatCode>0.0</c:formatCode>
                <c:ptCount val="4"/>
                <c:pt idx="0" formatCode="General">
                  <c:v>87.2</c:v>
                </c:pt>
                <c:pt idx="1">
                  <c:v>87.6</c:v>
                </c:pt>
                <c:pt idx="2">
                  <c:v>88</c:v>
                </c:pt>
                <c:pt idx="3">
                  <c:v>88.9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81-43EB-8D75-A25508AD10A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黃鈺仁!$D$5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黃鈺仁!$B$7:$B$10</c:f>
              <c:strCache>
                <c:ptCount val="4"/>
                <c:pt idx="0">
                  <c:v>黃鈺仁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黃鈺仁!$D$7:$D$10</c:f>
              <c:numCache>
                <c:formatCode>0.0</c:formatCode>
                <c:ptCount val="4"/>
                <c:pt idx="0" formatCode="General">
                  <c:v>17.899999999999999</c:v>
                </c:pt>
                <c:pt idx="1">
                  <c:v>17.5</c:v>
                </c:pt>
                <c:pt idx="2">
                  <c:v>18.024999999999999</c:v>
                </c:pt>
                <c:pt idx="3">
                  <c:v>18.399999999999999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3-4DF3-8CE9-2040C711820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黃鈺仁!$F$5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黃鈺仁!$B$7:$B$10</c:f>
              <c:strCache>
                <c:ptCount val="4"/>
                <c:pt idx="0">
                  <c:v>黃鈺仁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黃鈺仁!$F$7:$F$10</c:f>
              <c:numCache>
                <c:formatCode>0.0</c:formatCode>
                <c:ptCount val="4"/>
                <c:pt idx="0" formatCode="General">
                  <c:v>71.599999999999994</c:v>
                </c:pt>
                <c:pt idx="1">
                  <c:v>72.599999999999994</c:v>
                </c:pt>
                <c:pt idx="2">
                  <c:v>72.724999999999994</c:v>
                </c:pt>
                <c:pt idx="3">
                  <c:v>72.8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4-4DE9-861E-6B9086329F7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黃鈺仁!$H$5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黃鈺仁!$B$7:$B$10</c:f>
              <c:strCache>
                <c:ptCount val="4"/>
                <c:pt idx="0">
                  <c:v>黃鈺仁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黃鈺仁!$H$7:$H$10</c:f>
              <c:numCache>
                <c:formatCode>0.0</c:formatCode>
                <c:ptCount val="4"/>
                <c:pt idx="0" formatCode="General">
                  <c:v>47.9</c:v>
                </c:pt>
                <c:pt idx="1">
                  <c:v>48.3</c:v>
                </c:pt>
                <c:pt idx="2">
                  <c:v>48.55</c:v>
                </c:pt>
                <c:pt idx="3">
                  <c:v>48.7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B-49DD-893C-8675D4752ED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1-6F9A-4107-8D1D-42D5F7611C66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6F9A-4107-8D1D-42D5F7611C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黃鈺仁!$D$12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黃鈺仁!$B$13:$B$18</c:f>
              <c:numCache>
                <c:formatCode>General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黃鈺仁!$D$13:$D$18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18.399999999999999</c:v>
                </c:pt>
                <c:pt idx="3">
                  <c:v>17.100000000000001</c:v>
                </c:pt>
                <c:pt idx="4">
                  <c:v>16.8</c:v>
                </c:pt>
                <c:pt idx="5">
                  <c:v>17.899999999999999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9A-4107-8D1D-42D5F7611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黃鈺仁!$B$13:$B$18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0</c:v>
                      </c:pt>
                      <c:pt idx="2">
                        <c:v>1140204</c:v>
                      </c:pt>
                      <c:pt idx="3">
                        <c:v>1140227</c:v>
                      </c:pt>
                      <c:pt idx="4">
                        <c:v>1140307</c:v>
                      </c:pt>
                      <c:pt idx="5">
                        <c:v>1140320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3-6F9A-4107-8D1D-42D5F7611C66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黃鈺仁!$C$12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黃鈺仁!$C$13:$C$18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88.9</c:v>
                </c:pt>
                <c:pt idx="3">
                  <c:v>87.7</c:v>
                </c:pt>
                <c:pt idx="4">
                  <c:v>87.5</c:v>
                </c:pt>
                <c:pt idx="5">
                  <c:v>87.2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2C-47CB-AC8C-B1A4C9BB6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黃鈺仁!$G$12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黃鈺仁!$B$13:$B$18</c:f>
              <c:numCache>
                <c:formatCode>General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黃鈺仁!$G$13:$G$18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68.8</c:v>
                </c:pt>
                <c:pt idx="3">
                  <c:v>69</c:v>
                </c:pt>
                <c:pt idx="4">
                  <c:v>69.099999999999994</c:v>
                </c:pt>
                <c:pt idx="5">
                  <c:v>67.900000000000006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6F-4F2F-B469-240691C06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黃鈺仁!$E$12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黃鈺仁!$B$13:$B$18</c:f>
              <c:numCache>
                <c:formatCode>General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黃鈺仁!$E$13:$E$18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16.399999999999999</c:v>
                </c:pt>
                <c:pt idx="3">
                  <c:v>15</c:v>
                </c:pt>
                <c:pt idx="4">
                  <c:v>14.7</c:v>
                </c:pt>
                <c:pt idx="5">
                  <c:v>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6F-4F2F-B469-240691C06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黃鈺仁!$I$12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黃鈺仁!$B$13:$B$18</c:f>
              <c:numCache>
                <c:formatCode>General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黃鈺仁!$I$13:$I$18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0.54780652418447695</c:v>
                </c:pt>
                <c:pt idx="3">
                  <c:v>0.54846066134549598</c:v>
                </c:pt>
                <c:pt idx="4">
                  <c:v>0.55428571428571427</c:v>
                </c:pt>
                <c:pt idx="5">
                  <c:v>0.54931192660550454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B8-4609-BBC3-002264ECA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黃鈺仁!$H$12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黃鈺仁!$B$13:$B$18</c:f>
              <c:numCache>
                <c:formatCode>General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黃鈺仁!$H$13:$H$18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48.7</c:v>
                </c:pt>
                <c:pt idx="3">
                  <c:v>48.1</c:v>
                </c:pt>
                <c:pt idx="4">
                  <c:v>48.5</c:v>
                </c:pt>
                <c:pt idx="5">
                  <c:v>47.9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B8-4609-BBC3-002264ECA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邱義睿!$C$5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邱義睿!$B$7:$B$10</c:f>
              <c:strCache>
                <c:ptCount val="4"/>
                <c:pt idx="0">
                  <c:v>邱義睿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邱義睿!$C$7:$C$10</c:f>
              <c:numCache>
                <c:formatCode>0.0</c:formatCode>
                <c:ptCount val="4"/>
                <c:pt idx="0" formatCode="General">
                  <c:v>74.099999999999994</c:v>
                </c:pt>
                <c:pt idx="1">
                  <c:v>71.7</c:v>
                </c:pt>
                <c:pt idx="2">
                  <c:v>72.400000000000006</c:v>
                </c:pt>
                <c:pt idx="3">
                  <c:v>75.8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1-444C-BA83-B7AB4E838E7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邱義睿!$D$5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邱義睿!$B$7:$B$10</c:f>
              <c:strCache>
                <c:ptCount val="4"/>
                <c:pt idx="0">
                  <c:v>邱義睿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邱義睿!$D$7:$D$10</c:f>
              <c:numCache>
                <c:formatCode>0.0</c:formatCode>
                <c:ptCount val="4"/>
                <c:pt idx="0" formatCode="General">
                  <c:v>9.4</c:v>
                </c:pt>
                <c:pt idx="1">
                  <c:v>9.1999999999999993</c:v>
                </c:pt>
                <c:pt idx="2">
                  <c:v>9.9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9-4254-8FDF-9A7E5E05E4B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邱義睿!$F$5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邱義睿!$B$7:$B$10</c:f>
              <c:strCache>
                <c:ptCount val="4"/>
                <c:pt idx="0">
                  <c:v>邱義睿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邱義睿!$F$7:$F$10</c:f>
              <c:numCache>
                <c:formatCode>0.0</c:formatCode>
                <c:ptCount val="4"/>
                <c:pt idx="0" formatCode="General">
                  <c:v>67.099999999999994</c:v>
                </c:pt>
                <c:pt idx="1">
                  <c:v>65.2</c:v>
                </c:pt>
                <c:pt idx="2">
                  <c:v>65.95</c:v>
                </c:pt>
                <c:pt idx="3">
                  <c:v>68.099999999999994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F-45E8-909C-D540438F3F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邱義睿!$H$5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邱義睿!$B$7:$B$10</c:f>
              <c:strCache>
                <c:ptCount val="4"/>
                <c:pt idx="0">
                  <c:v>邱義睿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邱義睿!$H$7:$H$10</c:f>
              <c:numCache>
                <c:formatCode>0.0</c:formatCode>
                <c:ptCount val="4"/>
                <c:pt idx="0" formatCode="General">
                  <c:v>47.4</c:v>
                </c:pt>
                <c:pt idx="1">
                  <c:v>45.1</c:v>
                </c:pt>
                <c:pt idx="2">
                  <c:v>45.75</c:v>
                </c:pt>
                <c:pt idx="3">
                  <c:v>47.4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B-4072-A1BD-FD515ACC408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4EDA-460E-B8ED-70C9B5BDDB96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4EDA-460E-B8ED-70C9B5BDDB9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邱義睿!$D$12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邱義睿!$B$13:$B$18</c:f>
              <c:numCache>
                <c:formatCode>General</c:formatCode>
                <c:ptCount val="6"/>
                <c:pt idx="0">
                  <c:v>1130502</c:v>
                </c:pt>
                <c:pt idx="1">
                  <c:v>1130509</c:v>
                </c:pt>
                <c:pt idx="2">
                  <c:v>1130530</c:v>
                </c:pt>
                <c:pt idx="3">
                  <c:v>1130704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邱義睿!$D$13:$D$18</c:f>
              <c:numCache>
                <c:formatCode>General</c:formatCode>
                <c:ptCount val="6"/>
                <c:pt idx="0">
                  <c:v>9.3000000000000007</c:v>
                </c:pt>
                <c:pt idx="1">
                  <c:v>7.1</c:v>
                </c:pt>
                <c:pt idx="2">
                  <c:v>9.9</c:v>
                </c:pt>
                <c:pt idx="3">
                  <c:v>8.1</c:v>
                </c:pt>
                <c:pt idx="4">
                  <c:v>12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DA-460E-B8ED-70C9B5BDD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邱義睿!$B$13:$B$18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1130502</c:v>
                      </c:pt>
                      <c:pt idx="1">
                        <c:v>1130509</c:v>
                      </c:pt>
                      <c:pt idx="2">
                        <c:v>1130530</c:v>
                      </c:pt>
                      <c:pt idx="3">
                        <c:v>1130704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4EDA-460E-B8ED-70C9B5BDDB96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邱義睿!$C$12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邱義睿!$C$13:$C$18</c:f>
              <c:numCache>
                <c:formatCode>General</c:formatCode>
                <c:ptCount val="6"/>
                <c:pt idx="0">
                  <c:v>72.8</c:v>
                </c:pt>
                <c:pt idx="1">
                  <c:v>72.2</c:v>
                </c:pt>
                <c:pt idx="2">
                  <c:v>73.400000000000006</c:v>
                </c:pt>
                <c:pt idx="3">
                  <c:v>74.099999999999994</c:v>
                </c:pt>
                <c:pt idx="4">
                  <c:v>75.8</c:v>
                </c:pt>
                <c:pt idx="5">
                  <c:v>74.099999999999994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DA-460E-B8ED-70C9B5BDD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邱義睿!$G$12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邱義睿!$B$13:$B$18</c:f>
              <c:numCache>
                <c:formatCode>General</c:formatCode>
                <c:ptCount val="6"/>
                <c:pt idx="0">
                  <c:v>1130502</c:v>
                </c:pt>
                <c:pt idx="1">
                  <c:v>1130509</c:v>
                </c:pt>
                <c:pt idx="2">
                  <c:v>1130530</c:v>
                </c:pt>
                <c:pt idx="3">
                  <c:v>1130704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邱義睿!$G$13:$G$18</c:f>
              <c:numCache>
                <c:formatCode>General</c:formatCode>
                <c:ptCount val="6"/>
                <c:pt idx="0">
                  <c:v>62.6</c:v>
                </c:pt>
                <c:pt idx="1">
                  <c:v>63.6</c:v>
                </c:pt>
                <c:pt idx="2">
                  <c:v>62.7</c:v>
                </c:pt>
                <c:pt idx="3">
                  <c:v>64.599999999999994</c:v>
                </c:pt>
                <c:pt idx="4">
                  <c:v>63.3</c:v>
                </c:pt>
                <c:pt idx="5">
                  <c:v>63.6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6E-487E-ADB9-7B3F53120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邱義睿!$E$12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邱義睿!$B$13:$B$18</c:f>
              <c:numCache>
                <c:formatCode>General</c:formatCode>
                <c:ptCount val="6"/>
                <c:pt idx="0">
                  <c:v>1130502</c:v>
                </c:pt>
                <c:pt idx="1">
                  <c:v>1130509</c:v>
                </c:pt>
                <c:pt idx="2">
                  <c:v>1130530</c:v>
                </c:pt>
                <c:pt idx="3">
                  <c:v>1130704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邱義睿!$E$13:$E$18</c:f>
              <c:numCache>
                <c:formatCode>General</c:formatCode>
                <c:ptCount val="6"/>
                <c:pt idx="0">
                  <c:v>6.8</c:v>
                </c:pt>
                <c:pt idx="1">
                  <c:v>5.0999999999999996</c:v>
                </c:pt>
                <c:pt idx="2">
                  <c:v>7.3</c:v>
                </c:pt>
                <c:pt idx="3">
                  <c:v>6</c:v>
                </c:pt>
                <c:pt idx="4">
                  <c:v>9.1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6E-487E-ADB9-7B3F53120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邱義睿!$I$12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邱義睿!$B$13:$B$18</c:f>
              <c:numCache>
                <c:formatCode>General</c:formatCode>
                <c:ptCount val="6"/>
                <c:pt idx="0">
                  <c:v>1130502</c:v>
                </c:pt>
                <c:pt idx="1">
                  <c:v>1130509</c:v>
                </c:pt>
                <c:pt idx="2">
                  <c:v>1130530</c:v>
                </c:pt>
                <c:pt idx="3">
                  <c:v>1130704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邱義睿!$I$13:$I$18</c:f>
              <c:numCache>
                <c:formatCode>0%</c:formatCode>
                <c:ptCount val="6"/>
                <c:pt idx="0">
                  <c:v>0.61263736263736268</c:v>
                </c:pt>
                <c:pt idx="1">
                  <c:v>0.64819944598337942</c:v>
                </c:pt>
                <c:pt idx="2">
                  <c:v>0.62397820163487727</c:v>
                </c:pt>
                <c:pt idx="3">
                  <c:v>0.63292847503373828</c:v>
                </c:pt>
                <c:pt idx="4">
                  <c:v>0.60949868073878632</c:v>
                </c:pt>
                <c:pt idx="5">
                  <c:v>0.63967611336032393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6-44B2-A019-DD9AEC5FD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邱義睿!$H$12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邱義睿!$B$13:$B$18</c:f>
              <c:numCache>
                <c:formatCode>General</c:formatCode>
                <c:ptCount val="6"/>
                <c:pt idx="0">
                  <c:v>1130502</c:v>
                </c:pt>
                <c:pt idx="1">
                  <c:v>1130509</c:v>
                </c:pt>
                <c:pt idx="2">
                  <c:v>1130530</c:v>
                </c:pt>
                <c:pt idx="3">
                  <c:v>1130704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邱義睿!$H$13:$H$18</c:f>
              <c:numCache>
                <c:formatCode>General</c:formatCode>
                <c:ptCount val="6"/>
                <c:pt idx="0">
                  <c:v>44.6</c:v>
                </c:pt>
                <c:pt idx="1">
                  <c:v>46.8</c:v>
                </c:pt>
                <c:pt idx="2">
                  <c:v>45.8</c:v>
                </c:pt>
                <c:pt idx="3">
                  <c:v>46.9</c:v>
                </c:pt>
                <c:pt idx="4">
                  <c:v>46.2</c:v>
                </c:pt>
                <c:pt idx="5">
                  <c:v>47.4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A6-44B2-A019-DD9AEC5FD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李孟恩!$C$5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李孟恩!$B$7:$B$10</c:f>
              <c:strCache>
                <c:ptCount val="4"/>
                <c:pt idx="0">
                  <c:v>李孟恩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李孟恩!$C$7:$C$10</c:f>
              <c:numCache>
                <c:formatCode>0.0</c:formatCode>
                <c:ptCount val="4"/>
                <c:pt idx="0" formatCode="General">
                  <c:v>99.4</c:v>
                </c:pt>
                <c:pt idx="1">
                  <c:v>93.8</c:v>
                </c:pt>
                <c:pt idx="2">
                  <c:v>94.75</c:v>
                </c:pt>
                <c:pt idx="3">
                  <c:v>99.4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9-477F-9782-E01826BF046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李孟恩!$D$5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李孟恩!$B$7:$B$10</c:f>
              <c:strCache>
                <c:ptCount val="4"/>
                <c:pt idx="0">
                  <c:v>李孟恩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李孟恩!$D$7:$D$10</c:f>
              <c:numCache>
                <c:formatCode>0.0</c:formatCode>
                <c:ptCount val="4"/>
                <c:pt idx="0" formatCode="General">
                  <c:v>19.3</c:v>
                </c:pt>
                <c:pt idx="1">
                  <c:v>15.7</c:v>
                </c:pt>
                <c:pt idx="2">
                  <c:v>16.2</c:v>
                </c:pt>
                <c:pt idx="3">
                  <c:v>19.3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B-4AEA-A5CF-EF6C56D09B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李孟恩!$F$5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李孟恩!$B$7:$B$10</c:f>
              <c:strCache>
                <c:ptCount val="4"/>
                <c:pt idx="0">
                  <c:v>李孟恩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李孟恩!$F$7:$F$10</c:f>
              <c:numCache>
                <c:formatCode>0.0</c:formatCode>
                <c:ptCount val="4"/>
                <c:pt idx="0" formatCode="General">
                  <c:v>80.2</c:v>
                </c:pt>
                <c:pt idx="1">
                  <c:v>79.2</c:v>
                </c:pt>
                <c:pt idx="2">
                  <c:v>79.599999999999994</c:v>
                </c:pt>
                <c:pt idx="3">
                  <c:v>81.7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E-48A2-AC8E-F08BEF0363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李孟恩!$H$5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李孟恩!$B$7:$B$10</c:f>
              <c:strCache>
                <c:ptCount val="4"/>
                <c:pt idx="0">
                  <c:v>李孟恩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李孟恩!$H$7:$H$10</c:f>
              <c:numCache>
                <c:formatCode>0.0</c:formatCode>
                <c:ptCount val="4"/>
                <c:pt idx="0" formatCode="General">
                  <c:v>54.6</c:v>
                </c:pt>
                <c:pt idx="1">
                  <c:v>55.9</c:v>
                </c:pt>
                <c:pt idx="2">
                  <c:v>56.650000000000006</c:v>
                </c:pt>
                <c:pt idx="3">
                  <c:v>59.9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E-4157-AD4A-9C5EFD4AEA8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4B43-419A-B102-2E0E8E622D9F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4B43-419A-B102-2E0E8E622D9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李孟恩!$D$12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李孟恩!$B$13:$B$18</c:f>
              <c:numCache>
                <c:formatCode>General</c:formatCode>
                <c:ptCount val="6"/>
                <c:pt idx="0">
                  <c:v>1130425</c:v>
                </c:pt>
                <c:pt idx="1">
                  <c:v>1130502</c:v>
                </c:pt>
                <c:pt idx="2">
                  <c:v>1130509</c:v>
                </c:pt>
                <c:pt idx="3">
                  <c:v>1130620</c:v>
                </c:pt>
                <c:pt idx="4">
                  <c:v>1130704</c:v>
                </c:pt>
                <c:pt idx="5">
                  <c:v>1140204</c:v>
                </c:pt>
              </c:numCache>
            </c:numRef>
          </c:cat>
          <c:val>
            <c:numRef>
              <c:f>李孟恩!$D$13:$D$18</c:f>
              <c:numCache>
                <c:formatCode>General</c:formatCode>
                <c:ptCount val="6"/>
                <c:pt idx="0">
                  <c:v>17</c:v>
                </c:pt>
                <c:pt idx="1">
                  <c:v>15.7</c:v>
                </c:pt>
                <c:pt idx="2">
                  <c:v>15.2</c:v>
                </c:pt>
                <c:pt idx="3">
                  <c:v>16.5</c:v>
                </c:pt>
                <c:pt idx="4">
                  <c:v>16.7</c:v>
                </c:pt>
                <c:pt idx="5">
                  <c:v>19.3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43-419A-B102-2E0E8E622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李孟恩!$B$13:$B$18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1130425</c:v>
                      </c:pt>
                      <c:pt idx="1">
                        <c:v>1130502</c:v>
                      </c:pt>
                      <c:pt idx="2">
                        <c:v>1130509</c:v>
                      </c:pt>
                      <c:pt idx="3">
                        <c:v>1130620</c:v>
                      </c:pt>
                      <c:pt idx="4">
                        <c:v>1130704</c:v>
                      </c:pt>
                      <c:pt idx="5">
                        <c:v>1140204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4B43-419A-B102-2E0E8E622D9F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李孟恩!$C$12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李孟恩!$C$13:$C$18</c:f>
              <c:numCache>
                <c:formatCode>General</c:formatCode>
                <c:ptCount val="6"/>
                <c:pt idx="0">
                  <c:v>95.3</c:v>
                </c:pt>
                <c:pt idx="1">
                  <c:v>94</c:v>
                </c:pt>
                <c:pt idx="2">
                  <c:v>92.6</c:v>
                </c:pt>
                <c:pt idx="3">
                  <c:v>94.1</c:v>
                </c:pt>
                <c:pt idx="4">
                  <c:v>96.2</c:v>
                </c:pt>
                <c:pt idx="5">
                  <c:v>99.4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43-419A-B102-2E0E8E622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李孟恩!$G$12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李孟恩!$B$13:$B$18</c:f>
              <c:numCache>
                <c:formatCode>General</c:formatCode>
                <c:ptCount val="6"/>
                <c:pt idx="0">
                  <c:v>1130425</c:v>
                </c:pt>
                <c:pt idx="1">
                  <c:v>1130502</c:v>
                </c:pt>
                <c:pt idx="2">
                  <c:v>1130509</c:v>
                </c:pt>
                <c:pt idx="3">
                  <c:v>1130620</c:v>
                </c:pt>
                <c:pt idx="4">
                  <c:v>1130704</c:v>
                </c:pt>
                <c:pt idx="5">
                  <c:v>1140204</c:v>
                </c:pt>
              </c:numCache>
            </c:numRef>
          </c:cat>
          <c:val>
            <c:numRef>
              <c:f>李孟恩!$G$13:$G$18</c:f>
              <c:numCache>
                <c:formatCode>General</c:formatCode>
                <c:ptCount val="6"/>
                <c:pt idx="0">
                  <c:v>75</c:v>
                </c:pt>
                <c:pt idx="1">
                  <c:v>75.099999999999994</c:v>
                </c:pt>
                <c:pt idx="2">
                  <c:v>74.5</c:v>
                </c:pt>
                <c:pt idx="3">
                  <c:v>74.599999999999994</c:v>
                </c:pt>
                <c:pt idx="4">
                  <c:v>76</c:v>
                </c:pt>
                <c:pt idx="5">
                  <c:v>76.099999999999994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A7-4C0F-A6B1-071A7B0D7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李孟恩!$E$12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李孟恩!$B$13:$B$18</c:f>
              <c:numCache>
                <c:formatCode>General</c:formatCode>
                <c:ptCount val="6"/>
                <c:pt idx="0">
                  <c:v>1130425</c:v>
                </c:pt>
                <c:pt idx="1">
                  <c:v>1130502</c:v>
                </c:pt>
                <c:pt idx="2">
                  <c:v>1130509</c:v>
                </c:pt>
                <c:pt idx="3">
                  <c:v>1130620</c:v>
                </c:pt>
                <c:pt idx="4">
                  <c:v>1130704</c:v>
                </c:pt>
                <c:pt idx="5">
                  <c:v>1140204</c:v>
                </c:pt>
              </c:numCache>
            </c:numRef>
          </c:cat>
          <c:val>
            <c:numRef>
              <c:f>李孟恩!$E$13:$E$18</c:f>
              <c:numCache>
                <c:formatCode>General</c:formatCode>
                <c:ptCount val="6"/>
                <c:pt idx="0">
                  <c:v>16.2</c:v>
                </c:pt>
                <c:pt idx="1">
                  <c:v>14.8</c:v>
                </c:pt>
                <c:pt idx="2">
                  <c:v>14.1</c:v>
                </c:pt>
                <c:pt idx="3">
                  <c:v>15.5</c:v>
                </c:pt>
                <c:pt idx="4">
                  <c:v>16.100000000000001</c:v>
                </c:pt>
                <c:pt idx="5">
                  <c:v>19.2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7-4C0F-A6B1-071A7B0D7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李孟恩!$I$12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李孟恩!$B$13:$B$18</c:f>
              <c:numCache>
                <c:formatCode>General</c:formatCode>
                <c:ptCount val="6"/>
                <c:pt idx="0">
                  <c:v>1130425</c:v>
                </c:pt>
                <c:pt idx="1">
                  <c:v>1130502</c:v>
                </c:pt>
                <c:pt idx="2">
                  <c:v>1130509</c:v>
                </c:pt>
                <c:pt idx="3">
                  <c:v>1130620</c:v>
                </c:pt>
                <c:pt idx="4">
                  <c:v>1130704</c:v>
                </c:pt>
                <c:pt idx="5">
                  <c:v>1140204</c:v>
                </c:pt>
              </c:numCache>
            </c:numRef>
          </c:cat>
          <c:val>
            <c:numRef>
              <c:f>李孟恩!$I$13:$I$18</c:f>
              <c:numCache>
                <c:formatCode>0%</c:formatCode>
                <c:ptCount val="6"/>
                <c:pt idx="0">
                  <c:v>0.58447009443861497</c:v>
                </c:pt>
                <c:pt idx="1">
                  <c:v>0.6</c:v>
                </c:pt>
                <c:pt idx="2">
                  <c:v>0.58639308855291583</c:v>
                </c:pt>
                <c:pt idx="3">
                  <c:v>0.57173219978746015</c:v>
                </c:pt>
                <c:pt idx="4">
                  <c:v>0.58108108108108103</c:v>
                </c:pt>
                <c:pt idx="5">
                  <c:v>0.54929577464788726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3D-4F20-A301-CB1839C8C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李孟恩!$H$12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李孟恩!$B$13:$B$18</c:f>
              <c:numCache>
                <c:formatCode>General</c:formatCode>
                <c:ptCount val="6"/>
                <c:pt idx="0">
                  <c:v>1130425</c:v>
                </c:pt>
                <c:pt idx="1">
                  <c:v>1130502</c:v>
                </c:pt>
                <c:pt idx="2">
                  <c:v>1130509</c:v>
                </c:pt>
                <c:pt idx="3">
                  <c:v>1130620</c:v>
                </c:pt>
                <c:pt idx="4">
                  <c:v>1130704</c:v>
                </c:pt>
                <c:pt idx="5">
                  <c:v>1140204</c:v>
                </c:pt>
              </c:numCache>
            </c:numRef>
          </c:cat>
          <c:val>
            <c:numRef>
              <c:f>李孟恩!$H$13:$H$18</c:f>
              <c:numCache>
                <c:formatCode>General</c:formatCode>
                <c:ptCount val="6"/>
                <c:pt idx="0">
                  <c:v>55.7</c:v>
                </c:pt>
                <c:pt idx="1">
                  <c:v>56.4</c:v>
                </c:pt>
                <c:pt idx="2">
                  <c:v>54.3</c:v>
                </c:pt>
                <c:pt idx="3">
                  <c:v>53.8</c:v>
                </c:pt>
                <c:pt idx="4">
                  <c:v>55.9</c:v>
                </c:pt>
                <c:pt idx="5">
                  <c:v>54.6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3D-4F20-A301-CB1839C8C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徐晧祐!$C$5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徐晧祐!$B$7:$B$10</c:f>
              <c:strCache>
                <c:ptCount val="4"/>
                <c:pt idx="0">
                  <c:v>徐晧祐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徐晧祐!$C$7:$C$10</c:f>
              <c:numCache>
                <c:formatCode>0.0</c:formatCode>
                <c:ptCount val="4"/>
                <c:pt idx="0" formatCode="General">
                  <c:v>70.400000000000006</c:v>
                </c:pt>
                <c:pt idx="1">
                  <c:v>69.5</c:v>
                </c:pt>
                <c:pt idx="2">
                  <c:v>70.599999999999994</c:v>
                </c:pt>
                <c:pt idx="3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1-41A4-96C1-B08644218EC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徐晧祐!$D$5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徐晧祐!$B$7:$B$10</c:f>
              <c:strCache>
                <c:ptCount val="4"/>
                <c:pt idx="0">
                  <c:v>徐晧祐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徐晧祐!$D$7:$D$10</c:f>
              <c:numCache>
                <c:formatCode>0.0</c:formatCode>
                <c:ptCount val="4"/>
                <c:pt idx="0" formatCode="General">
                  <c:v>6.8</c:v>
                </c:pt>
                <c:pt idx="1">
                  <c:v>8.1999999999999993</c:v>
                </c:pt>
                <c:pt idx="2">
                  <c:v>9.5</c:v>
                </c:pt>
                <c:pt idx="3">
                  <c:v>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7-4AB6-BF0C-D4F371F984A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徐晧祐!$F$5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徐晧祐!$B$7:$B$10</c:f>
              <c:strCache>
                <c:ptCount val="4"/>
                <c:pt idx="0">
                  <c:v>徐晧祐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徐晧祐!$F$7:$F$10</c:f>
              <c:numCache>
                <c:formatCode>0.0</c:formatCode>
                <c:ptCount val="4"/>
                <c:pt idx="0" formatCode="General">
                  <c:v>65.599999999999994</c:v>
                </c:pt>
                <c:pt idx="1">
                  <c:v>63.1</c:v>
                </c:pt>
                <c:pt idx="2">
                  <c:v>64.599999999999994</c:v>
                </c:pt>
                <c:pt idx="3">
                  <c:v>66.900000000000006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B-4007-95F8-53493966E97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徐晧祐!$H$5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徐晧祐!$B$7:$B$10</c:f>
              <c:strCache>
                <c:ptCount val="4"/>
                <c:pt idx="0">
                  <c:v>徐晧祐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徐晧祐!$H$7:$H$10</c:f>
              <c:numCache>
                <c:formatCode>0.0</c:formatCode>
                <c:ptCount val="4"/>
                <c:pt idx="0" formatCode="General">
                  <c:v>46.5</c:v>
                </c:pt>
                <c:pt idx="1">
                  <c:v>43</c:v>
                </c:pt>
                <c:pt idx="2">
                  <c:v>44.5</c:v>
                </c:pt>
                <c:pt idx="3">
                  <c:v>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C-4783-8093-311229E49D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813E-486E-87D2-EF57A6C415B5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813E-486E-87D2-EF57A6C415B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徐晧祐!$D$12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徐晧祐!$B$13:$B$18</c:f>
              <c:numCache>
                <c:formatCode>General</c:formatCode>
                <c:ptCount val="6"/>
                <c:pt idx="0">
                  <c:v>1130502</c:v>
                </c:pt>
                <c:pt idx="1">
                  <c:v>1130509</c:v>
                </c:pt>
                <c:pt idx="2">
                  <c:v>1130620</c:v>
                </c:pt>
                <c:pt idx="3">
                  <c:v>1131114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徐晧祐!$D$13:$D$18</c:f>
              <c:numCache>
                <c:formatCode>General</c:formatCode>
                <c:ptCount val="6"/>
                <c:pt idx="0">
                  <c:v>9.3000000000000007</c:v>
                </c:pt>
                <c:pt idx="1">
                  <c:v>8.1</c:v>
                </c:pt>
                <c:pt idx="2">
                  <c:v>8.3000000000000007</c:v>
                </c:pt>
                <c:pt idx="3">
                  <c:v>8.5</c:v>
                </c:pt>
                <c:pt idx="4">
                  <c:v>8.3000000000000007</c:v>
                </c:pt>
                <c:pt idx="5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E-486E-87D2-EF57A6C41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徐晧祐!$B$13:$B$18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1130502</c:v>
                      </c:pt>
                      <c:pt idx="1">
                        <c:v>1130509</c:v>
                      </c:pt>
                      <c:pt idx="2">
                        <c:v>1130620</c:v>
                      </c:pt>
                      <c:pt idx="3">
                        <c:v>1131114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813E-486E-87D2-EF57A6C415B5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徐晧祐!$C$12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徐晧祐!$C$13:$C$18</c:f>
              <c:numCache>
                <c:formatCode>General</c:formatCode>
                <c:ptCount val="6"/>
                <c:pt idx="0">
                  <c:v>72</c:v>
                </c:pt>
                <c:pt idx="1">
                  <c:v>71.8</c:v>
                </c:pt>
                <c:pt idx="2">
                  <c:v>73</c:v>
                </c:pt>
                <c:pt idx="3">
                  <c:v>72.099999999999994</c:v>
                </c:pt>
                <c:pt idx="4">
                  <c:v>70.599999999999994</c:v>
                </c:pt>
                <c:pt idx="5">
                  <c:v>70.400000000000006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3E-486E-87D2-EF57A6C41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徐晧祐!$G$12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徐晧祐!$B$13:$B$18</c:f>
              <c:numCache>
                <c:formatCode>General</c:formatCode>
                <c:ptCount val="6"/>
                <c:pt idx="0">
                  <c:v>1130502</c:v>
                </c:pt>
                <c:pt idx="1">
                  <c:v>1130509</c:v>
                </c:pt>
                <c:pt idx="2">
                  <c:v>1130620</c:v>
                </c:pt>
                <c:pt idx="3">
                  <c:v>1131114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徐晧祐!$G$13:$G$18</c:f>
              <c:numCache>
                <c:formatCode>General</c:formatCode>
                <c:ptCount val="6"/>
                <c:pt idx="0">
                  <c:v>61.9</c:v>
                </c:pt>
                <c:pt idx="1">
                  <c:v>62.6</c:v>
                </c:pt>
                <c:pt idx="2">
                  <c:v>63.5</c:v>
                </c:pt>
                <c:pt idx="3">
                  <c:v>62.6</c:v>
                </c:pt>
                <c:pt idx="4">
                  <c:v>61.4</c:v>
                </c:pt>
                <c:pt idx="5">
                  <c:v>62.2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2C-4DBF-B33D-1548E3AE3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徐晧祐!$E$12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徐晧祐!$B$13:$B$18</c:f>
              <c:numCache>
                <c:formatCode>General</c:formatCode>
                <c:ptCount val="6"/>
                <c:pt idx="0">
                  <c:v>1130502</c:v>
                </c:pt>
                <c:pt idx="1">
                  <c:v>1130509</c:v>
                </c:pt>
                <c:pt idx="2">
                  <c:v>1130620</c:v>
                </c:pt>
                <c:pt idx="3">
                  <c:v>1131114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徐晧祐!$E$13:$E$18</c:f>
              <c:numCache>
                <c:formatCode>General</c:formatCode>
                <c:ptCount val="6"/>
                <c:pt idx="0">
                  <c:v>6.7</c:v>
                </c:pt>
                <c:pt idx="1">
                  <c:v>5.8</c:v>
                </c:pt>
                <c:pt idx="2">
                  <c:v>6.1</c:v>
                </c:pt>
                <c:pt idx="3">
                  <c:v>6.1</c:v>
                </c:pt>
                <c:pt idx="4">
                  <c:v>5.9</c:v>
                </c:pt>
                <c:pt idx="5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2C-4DBF-B33D-1548E3AE3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徐晧祐!$I$12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徐晧祐!$B$13:$B$18</c:f>
              <c:numCache>
                <c:formatCode>General</c:formatCode>
                <c:ptCount val="6"/>
                <c:pt idx="0">
                  <c:v>1130502</c:v>
                </c:pt>
                <c:pt idx="1">
                  <c:v>1130509</c:v>
                </c:pt>
                <c:pt idx="2">
                  <c:v>1130620</c:v>
                </c:pt>
                <c:pt idx="3">
                  <c:v>1131114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徐晧祐!$I$13:$I$18</c:f>
              <c:numCache>
                <c:formatCode>0%</c:formatCode>
                <c:ptCount val="6"/>
                <c:pt idx="0">
                  <c:v>0.62222222222222223</c:v>
                </c:pt>
                <c:pt idx="1">
                  <c:v>0.63509749303621177</c:v>
                </c:pt>
                <c:pt idx="2">
                  <c:v>0.63424657534246576</c:v>
                </c:pt>
                <c:pt idx="3">
                  <c:v>0.63800277392510407</c:v>
                </c:pt>
                <c:pt idx="4">
                  <c:v>0.63031161473087827</c:v>
                </c:pt>
                <c:pt idx="5">
                  <c:v>0.66051136363636354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56-4E7B-8A43-796022A34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徐晧祐!$H$12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徐晧祐!$B$13:$B$18</c:f>
              <c:numCache>
                <c:formatCode>General</c:formatCode>
                <c:ptCount val="6"/>
                <c:pt idx="0">
                  <c:v>1130502</c:v>
                </c:pt>
                <c:pt idx="1">
                  <c:v>1130509</c:v>
                </c:pt>
                <c:pt idx="2">
                  <c:v>1130620</c:v>
                </c:pt>
                <c:pt idx="3">
                  <c:v>1131114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徐晧祐!$H$13:$H$18</c:f>
              <c:numCache>
                <c:formatCode>General</c:formatCode>
                <c:ptCount val="6"/>
                <c:pt idx="0">
                  <c:v>44.8</c:v>
                </c:pt>
                <c:pt idx="1">
                  <c:v>45.6</c:v>
                </c:pt>
                <c:pt idx="2">
                  <c:v>46.3</c:v>
                </c:pt>
                <c:pt idx="3">
                  <c:v>46</c:v>
                </c:pt>
                <c:pt idx="4">
                  <c:v>44.5</c:v>
                </c:pt>
                <c:pt idx="5">
                  <c:v>46.5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56-4E7B-8A43-796022A34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陳鵬仁!$C$5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陳鵬仁!$B$7:$B$10</c:f>
              <c:strCache>
                <c:ptCount val="4"/>
                <c:pt idx="0">
                  <c:v>陳鵬仁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陳鵬仁!$C$7:$C$10</c:f>
              <c:numCache>
                <c:formatCode>0.0</c:formatCode>
                <c:ptCount val="4"/>
                <c:pt idx="0" formatCode="General">
                  <c:v>63.4</c:v>
                </c:pt>
                <c:pt idx="1">
                  <c:v>64.5</c:v>
                </c:pt>
                <c:pt idx="2">
                  <c:v>65.05</c:v>
                </c:pt>
                <c:pt idx="3">
                  <c:v>65.599999999999994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0-4BC8-8435-896EC8553B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陳鵬仁!$D$5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陳鵬仁!$B$7:$B$10</c:f>
              <c:strCache>
                <c:ptCount val="4"/>
                <c:pt idx="0">
                  <c:v>陳鵬仁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陳鵬仁!$D$7:$D$10</c:f>
              <c:numCache>
                <c:formatCode>0.0</c:formatCode>
                <c:ptCount val="4"/>
                <c:pt idx="0" formatCode="General">
                  <c:v>8.5</c:v>
                </c:pt>
                <c:pt idx="1">
                  <c:v>9.5500000000000007</c:v>
                </c:pt>
                <c:pt idx="2">
                  <c:v>10.074999999999999</c:v>
                </c:pt>
                <c:pt idx="3">
                  <c:v>10.6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4-4493-974E-E9F0D3B9436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陳鵬仁!$F$5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陳鵬仁!$B$7:$B$10</c:f>
              <c:strCache>
                <c:ptCount val="4"/>
                <c:pt idx="0">
                  <c:v>陳鵬仁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陳鵬仁!$F$7:$F$10</c:f>
              <c:numCache>
                <c:formatCode>0.0</c:formatCode>
                <c:ptCount val="4"/>
                <c:pt idx="0" formatCode="General">
                  <c:v>58</c:v>
                </c:pt>
                <c:pt idx="1">
                  <c:v>58.3</c:v>
                </c:pt>
                <c:pt idx="2">
                  <c:v>58.45</c:v>
                </c:pt>
                <c:pt idx="3">
                  <c:v>58.6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A-4551-9749-3B949E9F61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陳鵬仁!$H$5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陳鵬仁!$B$7:$B$10</c:f>
              <c:strCache>
                <c:ptCount val="4"/>
                <c:pt idx="0">
                  <c:v>陳鵬仁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陳鵬仁!$H$7:$H$10</c:f>
              <c:numCache>
                <c:formatCode>0.0</c:formatCode>
                <c:ptCount val="4"/>
                <c:pt idx="0" formatCode="General">
                  <c:v>37.200000000000003</c:v>
                </c:pt>
                <c:pt idx="1">
                  <c:v>37.650000000000006</c:v>
                </c:pt>
                <c:pt idx="2">
                  <c:v>37.875</c:v>
                </c:pt>
                <c:pt idx="3">
                  <c:v>38.1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9-4821-A465-BE02D12CD5B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1532-44B0-8A4F-9F895E89DD23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1532-44B0-8A4F-9F895E89DD2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陳鵬仁!$D$12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陳鵬仁!$B$13:$B$18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陳鵬仁!$D$13:$D$18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10.6</c:v>
                </c:pt>
                <c:pt idx="5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32-44B0-8A4F-9F895E89D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陳鵬仁!$B$13:$B$18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0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1532-44B0-8A4F-9F895E89DD23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陳鵬仁!$C$12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陳鵬仁!$C$13:$C$18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65.599999999999994</c:v>
                </c:pt>
                <c:pt idx="5">
                  <c:v>63.4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32-44B0-8A4F-9F895E89D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陳鵬仁!$G$12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陳鵬仁!$B$13:$B$18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陳鵬仁!$G$13:$G$18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55.6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D-4C74-B908-6DCD26AEC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陳鵬仁!$E$12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陳鵬仁!$B$13:$B$18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陳鵬仁!$E$13:$E$18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7</c:v>
                </c:pt>
                <c:pt idx="5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AD-4C74-B908-6DCD26AEC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陳鵬仁!$I$12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陳鵬仁!$B$13:$B$18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陳鵬仁!$I$13:$I$18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0.58079268292682928</c:v>
                </c:pt>
                <c:pt idx="5">
                  <c:v>0.58675078864353325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86-46F9-9E88-4ECF655BA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陳鵬仁!$H$12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陳鵬仁!$B$13:$B$18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陳鵬仁!$H$13:$H$18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38.1</c:v>
                </c:pt>
                <c:pt idx="5">
                  <c:v>37.200000000000003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86-46F9-9E88-4ECF655BA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陳亮希!$C$5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陳亮希!$B$7:$B$10</c:f>
              <c:strCache>
                <c:ptCount val="4"/>
                <c:pt idx="0">
                  <c:v>陳亮希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陳亮希!$C$7:$C$10</c:f>
              <c:numCache>
                <c:formatCode>0.0</c:formatCode>
                <c:ptCount val="4"/>
                <c:pt idx="0" formatCode="General">
                  <c:v>90.9</c:v>
                </c:pt>
                <c:pt idx="1">
                  <c:v>91.1</c:v>
                </c:pt>
                <c:pt idx="2">
                  <c:v>91.2</c:v>
                </c:pt>
                <c:pt idx="3">
                  <c:v>91.3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BC-4A4A-9D2D-6C527F1F78B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陳亮希!$D$5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陳亮希!$B$7:$B$10</c:f>
              <c:strCache>
                <c:ptCount val="4"/>
                <c:pt idx="0">
                  <c:v>陳亮希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陳亮希!$D$7:$D$10</c:f>
              <c:numCache>
                <c:formatCode>0.0</c:formatCode>
                <c:ptCount val="4"/>
                <c:pt idx="0" formatCode="General">
                  <c:v>16.899999999999999</c:v>
                </c:pt>
                <c:pt idx="1">
                  <c:v>18.95</c:v>
                </c:pt>
                <c:pt idx="2">
                  <c:v>19.975000000000001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E-4A7E-A5A3-1FB9E33C9A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陳亮希!$F$5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陳亮希!$B$7:$B$10</c:f>
              <c:strCache>
                <c:ptCount val="4"/>
                <c:pt idx="0">
                  <c:v>陳亮希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陳亮希!$F$7:$F$10</c:f>
              <c:numCache>
                <c:formatCode>0.0</c:formatCode>
                <c:ptCount val="4"/>
                <c:pt idx="0" formatCode="General">
                  <c:v>75.5</c:v>
                </c:pt>
                <c:pt idx="1">
                  <c:v>73.8</c:v>
                </c:pt>
                <c:pt idx="2">
                  <c:v>74.650000000000006</c:v>
                </c:pt>
                <c:pt idx="3">
                  <c:v>75.5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9-40A9-84CE-FDD3123105F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陳亮希!$H$5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陳亮希!$B$7:$B$10</c:f>
              <c:strCache>
                <c:ptCount val="4"/>
                <c:pt idx="0">
                  <c:v>陳亮希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陳亮希!$H$7:$H$10</c:f>
              <c:numCache>
                <c:formatCode>0.0</c:formatCode>
                <c:ptCount val="4"/>
                <c:pt idx="0" formatCode="General">
                  <c:v>52.3</c:v>
                </c:pt>
                <c:pt idx="1">
                  <c:v>51.9</c:v>
                </c:pt>
                <c:pt idx="2">
                  <c:v>52.099999999999994</c:v>
                </c:pt>
                <c:pt idx="3">
                  <c:v>52.3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1-405B-BE05-C9ADDF51FE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4E42-4FEA-9D98-3DDAAF80CC95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4E42-4FEA-9D98-3DDAAF80CC9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陳亮希!$D$12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陳亮希!$B$13:$B$18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陳亮希!$D$13:$D$18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21</c:v>
                </c:pt>
                <c:pt idx="5">
                  <c:v>16.899999999999999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2-4FEA-9D98-3DDAAF80C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陳亮希!$B$13:$B$18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0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4E42-4FEA-9D98-3DDAAF80CC95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陳亮希!$C$12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陳亮希!$C$13:$C$18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91.3</c:v>
                </c:pt>
                <c:pt idx="5">
                  <c:v>90.9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42-4FEA-9D98-3DDAAF80C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陳亮希!$G$12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陳亮希!$B$13:$B$18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陳亮希!$G$13:$G$18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68.400000000000006</c:v>
                </c:pt>
                <c:pt idx="5">
                  <c:v>71.599999999999994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F-492C-AC32-1E89EAB10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陳亮希!$E$12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陳亮希!$B$13:$B$18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陳亮希!$E$13:$E$18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19.2</c:v>
                </c:pt>
                <c:pt idx="5">
                  <c:v>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9F-492C-AC32-1E89EAB10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陳亮希!$I$12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陳亮希!$B$13:$B$18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陳亮希!$I$13:$I$18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0.56407447973713043</c:v>
                </c:pt>
                <c:pt idx="5">
                  <c:v>0.57535753575357529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6D-4925-AF10-83AD2000C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陳亮希!$H$12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陳亮希!$B$13:$B$18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陳亮希!$H$13:$H$18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51.5</c:v>
                </c:pt>
                <c:pt idx="5">
                  <c:v>52.3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6D-4925-AF10-83AD2000C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洪俊義!$C$5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洪俊義!$B$7:$B$10</c:f>
              <c:strCache>
                <c:ptCount val="4"/>
                <c:pt idx="0">
                  <c:v>洪俊義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洪俊義!$C$7:$C$10</c:f>
              <c:numCache>
                <c:formatCode>0.0</c:formatCode>
                <c:ptCount val="4"/>
                <c:pt idx="0" formatCode="General">
                  <c:v>80.7</c:v>
                </c:pt>
                <c:pt idx="1">
                  <c:v>80.599999999999994</c:v>
                </c:pt>
                <c:pt idx="2">
                  <c:v>80.75</c:v>
                </c:pt>
                <c:pt idx="3">
                  <c:v>80.900000000000006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E-45A9-BABB-F86D235DC8C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洪俊義!$D$5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洪俊義!$B$7:$B$10</c:f>
              <c:strCache>
                <c:ptCount val="4"/>
                <c:pt idx="0">
                  <c:v>洪俊義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洪俊義!$D$7:$D$10</c:f>
              <c:numCache>
                <c:formatCode>0.0</c:formatCode>
                <c:ptCount val="4"/>
                <c:pt idx="0" formatCode="General">
                  <c:v>10.199999999999999</c:v>
                </c:pt>
                <c:pt idx="1">
                  <c:v>10.95</c:v>
                </c:pt>
                <c:pt idx="2">
                  <c:v>11.725</c:v>
                </c:pt>
                <c:pt idx="3">
                  <c:v>11.8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2-4B45-8D48-92B36508D8F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洪俊義!$F$5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洪俊義!$B$7:$B$10</c:f>
              <c:strCache>
                <c:ptCount val="4"/>
                <c:pt idx="0">
                  <c:v>洪俊義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洪俊義!$F$7:$F$10</c:f>
              <c:numCache>
                <c:formatCode>0.0</c:formatCode>
                <c:ptCount val="4"/>
                <c:pt idx="0" formatCode="General">
                  <c:v>72.5</c:v>
                </c:pt>
                <c:pt idx="1">
                  <c:v>71.95</c:v>
                </c:pt>
                <c:pt idx="2">
                  <c:v>72.8</c:v>
                </c:pt>
                <c:pt idx="3">
                  <c:v>73.7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4-4915-8159-98AE83C87C2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洪俊義!$H$5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洪俊義!$B$7:$B$10</c:f>
              <c:strCache>
                <c:ptCount val="4"/>
                <c:pt idx="0">
                  <c:v>洪俊義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洪俊義!$H$7:$H$10</c:f>
              <c:numCache>
                <c:formatCode>0.0</c:formatCode>
                <c:ptCount val="4"/>
                <c:pt idx="0" formatCode="General">
                  <c:v>49.8</c:v>
                </c:pt>
                <c:pt idx="1">
                  <c:v>49.45</c:v>
                </c:pt>
                <c:pt idx="2">
                  <c:v>50.3</c:v>
                </c:pt>
                <c:pt idx="3">
                  <c:v>51.8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9-4A72-B736-550CED1AF6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7F96-487C-9D1A-C123F0098E96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7F96-487C-9D1A-C123F0098E9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洪俊義!$D$12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洪俊義!$B$13:$B$18</c:f>
              <c:numCache>
                <c:formatCode>General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洪俊義!$D$13:$D$18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11.8</c:v>
                </c:pt>
                <c:pt idx="3">
                  <c:v>11.7</c:v>
                </c:pt>
                <c:pt idx="4">
                  <c:v>8.5</c:v>
                </c:pt>
                <c:pt idx="5">
                  <c:v>10.199999999999999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96-487C-9D1A-C123F0098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洪俊義!$B$13:$B$18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0</c:v>
                      </c:pt>
                      <c:pt idx="2">
                        <c:v>1140204</c:v>
                      </c:pt>
                      <c:pt idx="3">
                        <c:v>1140227</c:v>
                      </c:pt>
                      <c:pt idx="4">
                        <c:v>1140307</c:v>
                      </c:pt>
                      <c:pt idx="5">
                        <c:v>1140320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7F96-487C-9D1A-C123F0098E96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洪俊義!$C$12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洪俊義!$C$13:$C$18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79.2</c:v>
                </c:pt>
                <c:pt idx="3">
                  <c:v>80.900000000000006</c:v>
                </c:pt>
                <c:pt idx="4">
                  <c:v>80.5</c:v>
                </c:pt>
                <c:pt idx="5">
                  <c:v>80.7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96-487C-9D1A-C123F0098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洪俊義!$G$12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洪俊義!$B$13:$B$18</c:f>
              <c:numCache>
                <c:formatCode>General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洪俊義!$G$13:$G$18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66.3</c:v>
                </c:pt>
                <c:pt idx="3">
                  <c:v>67.7</c:v>
                </c:pt>
                <c:pt idx="4">
                  <c:v>69.900000000000006</c:v>
                </c:pt>
                <c:pt idx="5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DE-464A-9525-A02DBB8E3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洪俊義!$E$12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洪俊義!$B$13:$B$18</c:f>
              <c:numCache>
                <c:formatCode>General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洪俊義!$E$13:$E$18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9.3000000000000007</c:v>
                </c:pt>
                <c:pt idx="3">
                  <c:v>9.5</c:v>
                </c:pt>
                <c:pt idx="4">
                  <c:v>6.8</c:v>
                </c:pt>
                <c:pt idx="5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DE-464A-9525-A02DBB8E3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洪俊義!$I$12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洪俊義!$B$13:$B$18</c:f>
              <c:numCache>
                <c:formatCode>General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洪俊義!$I$13:$I$18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0.58333333333333337</c:v>
                </c:pt>
                <c:pt idx="3">
                  <c:v>0.60692212608158225</c:v>
                </c:pt>
                <c:pt idx="4">
                  <c:v>0.64347826086956517</c:v>
                </c:pt>
                <c:pt idx="5">
                  <c:v>0.61710037174721188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3-4D29-8C83-8D4DFEDA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洪俊義!$H$12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洪俊義!$B$13:$B$18</c:f>
              <c:numCache>
                <c:formatCode>General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洪俊義!$H$13:$H$18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46.2</c:v>
                </c:pt>
                <c:pt idx="3">
                  <c:v>49.1</c:v>
                </c:pt>
                <c:pt idx="4">
                  <c:v>51.8</c:v>
                </c:pt>
                <c:pt idx="5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3-4D29-8C83-8D4DFEDA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潘奎恩!$C$5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潘奎恩!$B$7:$B$10</c:f>
              <c:strCache>
                <c:ptCount val="4"/>
                <c:pt idx="0">
                  <c:v>潘奎恩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潘奎恩!$C$7:$C$10</c:f>
              <c:numCache>
                <c:formatCode>0.0</c:formatCode>
                <c:ptCount val="4"/>
                <c:pt idx="0" formatCode="General">
                  <c:v>74.2</c:v>
                </c:pt>
                <c:pt idx="1">
                  <c:v>74.300000000000011</c:v>
                </c:pt>
                <c:pt idx="2">
                  <c:v>74.350000000000009</c:v>
                </c:pt>
                <c:pt idx="3">
                  <c:v>74.400000000000006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F-48C0-B184-40533FAFF59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潘奎恩!$D$5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潘奎恩!$B$7:$B$10</c:f>
              <c:strCache>
                <c:ptCount val="4"/>
                <c:pt idx="0">
                  <c:v>潘奎恩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潘奎恩!$D$7:$D$10</c:f>
              <c:numCache>
                <c:formatCode>0.0</c:formatCode>
                <c:ptCount val="4"/>
                <c:pt idx="0" formatCode="General">
                  <c:v>11.2</c:v>
                </c:pt>
                <c:pt idx="1">
                  <c:v>12.3</c:v>
                </c:pt>
                <c:pt idx="2">
                  <c:v>12.85</c:v>
                </c:pt>
                <c:pt idx="3">
                  <c:v>13.4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9-43E0-BE1F-FB0B5917314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潘奎恩!$F$5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潘奎恩!$B$7:$B$10</c:f>
              <c:strCache>
                <c:ptCount val="4"/>
                <c:pt idx="0">
                  <c:v>潘奎恩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潘奎恩!$F$7:$F$10</c:f>
              <c:numCache>
                <c:formatCode>0.0</c:formatCode>
                <c:ptCount val="4"/>
                <c:pt idx="0" formatCode="General">
                  <c:v>65.900000000000006</c:v>
                </c:pt>
                <c:pt idx="1">
                  <c:v>65.150000000000006</c:v>
                </c:pt>
                <c:pt idx="2">
                  <c:v>65.525000000000006</c:v>
                </c:pt>
                <c:pt idx="3">
                  <c:v>65.900000000000006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3-44CA-9729-B24BC00E940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潘奎恩!$H$5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潘奎恩!$B$7:$B$10</c:f>
              <c:strCache>
                <c:ptCount val="4"/>
                <c:pt idx="0">
                  <c:v>潘奎恩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潘奎恩!$H$7:$H$10</c:f>
              <c:numCache>
                <c:formatCode>0.0</c:formatCode>
                <c:ptCount val="4"/>
                <c:pt idx="0" formatCode="General">
                  <c:v>46.4</c:v>
                </c:pt>
                <c:pt idx="1">
                  <c:v>44.4</c:v>
                </c:pt>
                <c:pt idx="2">
                  <c:v>45.4</c:v>
                </c:pt>
                <c:pt idx="3">
                  <c:v>46.4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0-4F1B-92A6-6A51893BEF0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8189-4302-972F-89021029C2CD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8189-4302-972F-89021029C2C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潘奎恩!$D$12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潘奎恩!$B$13:$B$18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潘奎恩!$D$13:$D$18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13.4</c:v>
                </c:pt>
                <c:pt idx="5">
                  <c:v>11.2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89-4302-972F-89021029C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潘奎恩!$B$13:$B$18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0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8189-4302-972F-89021029C2CD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潘奎恩!$C$12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潘奎恩!$C$13:$C$18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74.400000000000006</c:v>
                </c:pt>
                <c:pt idx="5">
                  <c:v>74.2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89-4302-972F-89021029C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潘奎恩!$G$12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潘奎恩!$B$13:$B$18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潘奎恩!$G$13:$G$18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61.1</c:v>
                </c:pt>
                <c:pt idx="5">
                  <c:v>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D1-40F7-9668-4004D87F0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潘奎恩!$E$12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潘奎恩!$B$13:$B$18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潘奎恩!$E$13:$E$18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10</c:v>
                </c:pt>
                <c:pt idx="5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D1-40F7-9668-4004D87F0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潘奎恩!$I$12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潘奎恩!$B$13:$B$18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潘奎恩!$I$13:$I$18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0.56989247311827951</c:v>
                </c:pt>
                <c:pt idx="5">
                  <c:v>0.6253369272237197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11-4421-92DE-4334A1D3D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潘奎恩!$H$12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潘奎恩!$B$13:$B$18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潘奎恩!$H$13:$H$18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42.4</c:v>
                </c:pt>
                <c:pt idx="5">
                  <c:v>46.4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11-4421-92DE-4334A1D3D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蔡昇良!$C$5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蔡昇良!$B$7:$B$10</c:f>
              <c:strCache>
                <c:ptCount val="4"/>
                <c:pt idx="0">
                  <c:v>蔡昇良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蔡昇良!$C$7:$C$10</c:f>
              <c:numCache>
                <c:formatCode>0.0</c:formatCode>
                <c:ptCount val="4"/>
                <c:pt idx="0" formatCode="General">
                  <c:v>73.599999999999994</c:v>
                </c:pt>
                <c:pt idx="1">
                  <c:v>73.8</c:v>
                </c:pt>
                <c:pt idx="2">
                  <c:v>74.5</c:v>
                </c:pt>
                <c:pt idx="3">
                  <c:v>75.599999999999994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C-4C69-BAD8-1F34973BA54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蔡昇良!$D$5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蔡昇良!$B$7:$B$10</c:f>
              <c:strCache>
                <c:ptCount val="4"/>
                <c:pt idx="0">
                  <c:v>蔡昇良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蔡昇良!$D$7:$D$10</c:f>
              <c:numCache>
                <c:formatCode>0.0</c:formatCode>
                <c:ptCount val="4"/>
                <c:pt idx="0" formatCode="General">
                  <c:v>8.1999999999999993</c:v>
                </c:pt>
                <c:pt idx="1">
                  <c:v>8.1</c:v>
                </c:pt>
                <c:pt idx="2">
                  <c:v>8.4499999999999993</c:v>
                </c:pt>
                <c:pt idx="3">
                  <c:v>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D-4D3F-9DE7-321878328CA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蔡昇良!$F$5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蔡昇良!$B$7:$B$10</c:f>
              <c:strCache>
                <c:ptCount val="4"/>
                <c:pt idx="0">
                  <c:v>蔡昇良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蔡昇良!$F$7:$F$10</c:f>
              <c:numCache>
                <c:formatCode>0.0</c:formatCode>
                <c:ptCount val="4"/>
                <c:pt idx="0" formatCode="General">
                  <c:v>67.599999999999994</c:v>
                </c:pt>
                <c:pt idx="1">
                  <c:v>68.2</c:v>
                </c:pt>
                <c:pt idx="2">
                  <c:v>68.3</c:v>
                </c:pt>
                <c:pt idx="3">
                  <c:v>69.7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5-4CC9-8C3B-ACF9C8BD74A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蔡昇良!$H$5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蔡昇良!$B$7:$B$10</c:f>
              <c:strCache>
                <c:ptCount val="4"/>
                <c:pt idx="0">
                  <c:v>蔡昇良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蔡昇良!$H$7:$H$10</c:f>
              <c:numCache>
                <c:formatCode>0.0</c:formatCode>
                <c:ptCount val="4"/>
                <c:pt idx="0" formatCode="General">
                  <c:v>49.5</c:v>
                </c:pt>
                <c:pt idx="1">
                  <c:v>49.9</c:v>
                </c:pt>
                <c:pt idx="2">
                  <c:v>50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2-4626-A479-5D5B3974C0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3FEF-4FE9-A055-4DD81713A351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3FEF-4FE9-A055-4DD81713A35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蔡昇良!$D$12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蔡昇良!$B$13:$B$18</c:f>
              <c:numCache>
                <c:formatCode>General</c:formatCode>
                <c:ptCount val="6"/>
                <c:pt idx="0">
                  <c:v>1130307</c:v>
                </c:pt>
                <c:pt idx="1">
                  <c:v>1130314</c:v>
                </c:pt>
                <c:pt idx="2">
                  <c:v>1130328</c:v>
                </c:pt>
                <c:pt idx="3">
                  <c:v>1130418</c:v>
                </c:pt>
                <c:pt idx="4">
                  <c:v>1130425</c:v>
                </c:pt>
                <c:pt idx="5">
                  <c:v>1130530</c:v>
                </c:pt>
              </c:numCache>
            </c:numRef>
          </c:cat>
          <c:val>
            <c:numRef>
              <c:f>蔡昇良!$D$13:$D$18</c:f>
              <c:numCache>
                <c:formatCode>General</c:formatCode>
                <c:ptCount val="6"/>
                <c:pt idx="0">
                  <c:v>8.6999999999999993</c:v>
                </c:pt>
                <c:pt idx="1">
                  <c:v>8.1</c:v>
                </c:pt>
                <c:pt idx="2">
                  <c:v>7.6</c:v>
                </c:pt>
                <c:pt idx="3">
                  <c:v>6.6</c:v>
                </c:pt>
                <c:pt idx="4">
                  <c:v>8.9</c:v>
                </c:pt>
                <c:pt idx="5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EF-4FE9-A055-4DD81713A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蔡昇良!$B$13:$B$18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1130307</c:v>
                      </c:pt>
                      <c:pt idx="1">
                        <c:v>1130314</c:v>
                      </c:pt>
                      <c:pt idx="2">
                        <c:v>1130328</c:v>
                      </c:pt>
                      <c:pt idx="3">
                        <c:v>1130418</c:v>
                      </c:pt>
                      <c:pt idx="4">
                        <c:v>1130425</c:v>
                      </c:pt>
                      <c:pt idx="5">
                        <c:v>1130530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3FEF-4FE9-A055-4DD81713A351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蔡昇良!$C$12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蔡昇良!$C$13:$C$18</c:f>
              <c:numCache>
                <c:formatCode>General</c:formatCode>
                <c:ptCount val="6"/>
                <c:pt idx="0">
                  <c:v>74.7</c:v>
                </c:pt>
                <c:pt idx="1">
                  <c:v>74.3</c:v>
                </c:pt>
                <c:pt idx="2">
                  <c:v>73.8</c:v>
                </c:pt>
                <c:pt idx="3">
                  <c:v>73.099999999999994</c:v>
                </c:pt>
                <c:pt idx="4">
                  <c:v>73.3</c:v>
                </c:pt>
                <c:pt idx="5">
                  <c:v>73.599999999999994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EF-4FE9-A055-4DD81713A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蔡昇良!$G$12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蔡昇良!$B$13:$B$18</c:f>
              <c:numCache>
                <c:formatCode>General</c:formatCode>
                <c:ptCount val="6"/>
                <c:pt idx="0">
                  <c:v>1130307</c:v>
                </c:pt>
                <c:pt idx="1">
                  <c:v>1130314</c:v>
                </c:pt>
                <c:pt idx="2">
                  <c:v>1130328</c:v>
                </c:pt>
                <c:pt idx="3">
                  <c:v>1130418</c:v>
                </c:pt>
                <c:pt idx="4">
                  <c:v>1130425</c:v>
                </c:pt>
                <c:pt idx="5">
                  <c:v>1130530</c:v>
                </c:pt>
              </c:numCache>
            </c:numRef>
          </c:cat>
          <c:val>
            <c:numRef>
              <c:f>蔡昇良!$G$13:$G$18</c:f>
              <c:numCache>
                <c:formatCode>General</c:formatCode>
                <c:ptCount val="6"/>
                <c:pt idx="0">
                  <c:v>64.7</c:v>
                </c:pt>
                <c:pt idx="1">
                  <c:v>64.8</c:v>
                </c:pt>
                <c:pt idx="2">
                  <c:v>64.7</c:v>
                </c:pt>
                <c:pt idx="3">
                  <c:v>64.8</c:v>
                </c:pt>
                <c:pt idx="4">
                  <c:v>63.4</c:v>
                </c:pt>
                <c:pt idx="5">
                  <c:v>64.099999999999994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45-46F9-A54A-0530D861D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蔡昇良!$E$12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蔡昇良!$B$13:$B$18</c:f>
              <c:numCache>
                <c:formatCode>General</c:formatCode>
                <c:ptCount val="6"/>
                <c:pt idx="0">
                  <c:v>1130307</c:v>
                </c:pt>
                <c:pt idx="1">
                  <c:v>1130314</c:v>
                </c:pt>
                <c:pt idx="2">
                  <c:v>1130328</c:v>
                </c:pt>
                <c:pt idx="3">
                  <c:v>1130418</c:v>
                </c:pt>
                <c:pt idx="4">
                  <c:v>1130425</c:v>
                </c:pt>
                <c:pt idx="5">
                  <c:v>1130530</c:v>
                </c:pt>
              </c:numCache>
            </c:numRef>
          </c:cat>
          <c:val>
            <c:numRef>
              <c:f>蔡昇良!$E$13:$E$18</c:f>
              <c:numCache>
                <c:formatCode>General</c:formatCode>
                <c:ptCount val="6"/>
                <c:pt idx="0">
                  <c:v>6.5</c:v>
                </c:pt>
                <c:pt idx="1">
                  <c:v>6</c:v>
                </c:pt>
                <c:pt idx="2">
                  <c:v>5.6</c:v>
                </c:pt>
                <c:pt idx="3">
                  <c:v>4.8</c:v>
                </c:pt>
                <c:pt idx="4">
                  <c:v>6.5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45-46F9-A54A-0530D861D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蔡昇良!$I$12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蔡昇良!$B$13:$B$18</c:f>
              <c:numCache>
                <c:formatCode>General</c:formatCode>
                <c:ptCount val="6"/>
                <c:pt idx="0">
                  <c:v>1130307</c:v>
                </c:pt>
                <c:pt idx="1">
                  <c:v>1130314</c:v>
                </c:pt>
                <c:pt idx="2">
                  <c:v>1130328</c:v>
                </c:pt>
                <c:pt idx="3">
                  <c:v>1130418</c:v>
                </c:pt>
                <c:pt idx="4">
                  <c:v>1130425</c:v>
                </c:pt>
                <c:pt idx="5">
                  <c:v>1130530</c:v>
                </c:pt>
              </c:numCache>
            </c:numRef>
          </c:cat>
          <c:val>
            <c:numRef>
              <c:f>蔡昇良!$I$13:$I$18</c:f>
              <c:numCache>
                <c:formatCode>0%</c:formatCode>
                <c:ptCount val="6"/>
                <c:pt idx="0">
                  <c:v>0.66800535475234268</c:v>
                </c:pt>
                <c:pt idx="1">
                  <c:v>0.67294751009421261</c:v>
                </c:pt>
                <c:pt idx="2">
                  <c:v>0.67615176151761514</c:v>
                </c:pt>
                <c:pt idx="3">
                  <c:v>0.6839945280437757</c:v>
                </c:pt>
                <c:pt idx="4">
                  <c:v>0.66712141882673937</c:v>
                </c:pt>
                <c:pt idx="5">
                  <c:v>0.67255434782608703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A0-4F12-96EA-E94074880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蔡昇良!$H$12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蔡昇良!$B$13:$B$18</c:f>
              <c:numCache>
                <c:formatCode>General</c:formatCode>
                <c:ptCount val="6"/>
                <c:pt idx="0">
                  <c:v>1130307</c:v>
                </c:pt>
                <c:pt idx="1">
                  <c:v>1130314</c:v>
                </c:pt>
                <c:pt idx="2">
                  <c:v>1130328</c:v>
                </c:pt>
                <c:pt idx="3">
                  <c:v>1130418</c:v>
                </c:pt>
                <c:pt idx="4">
                  <c:v>1130425</c:v>
                </c:pt>
                <c:pt idx="5">
                  <c:v>1130530</c:v>
                </c:pt>
              </c:numCache>
            </c:numRef>
          </c:cat>
          <c:val>
            <c:numRef>
              <c:f>蔡昇良!$H$13:$H$18</c:f>
              <c:numCache>
                <c:formatCode>General</c:formatCode>
                <c:ptCount val="6"/>
                <c:pt idx="0">
                  <c:v>49.9</c:v>
                </c:pt>
                <c:pt idx="1">
                  <c:v>50</c:v>
                </c:pt>
                <c:pt idx="2">
                  <c:v>49.9</c:v>
                </c:pt>
                <c:pt idx="3">
                  <c:v>50</c:v>
                </c:pt>
                <c:pt idx="4">
                  <c:v>48.9</c:v>
                </c:pt>
                <c:pt idx="5">
                  <c:v>49.5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A0-4F12-96EA-E94074880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謝宗佑!$C$5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謝宗佑!$B$7:$B$10</c:f>
              <c:strCache>
                <c:ptCount val="4"/>
                <c:pt idx="0">
                  <c:v>謝宗佑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謝宗佑!$C$7:$C$10</c:f>
              <c:numCache>
                <c:formatCode>0.0</c:formatCode>
                <c:ptCount val="4"/>
                <c:pt idx="0" formatCode="General">
                  <c:v>76.8</c:v>
                </c:pt>
                <c:pt idx="1">
                  <c:v>72.5</c:v>
                </c:pt>
                <c:pt idx="2">
                  <c:v>73.2</c:v>
                </c:pt>
                <c:pt idx="3">
                  <c:v>77.599999999999994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E-4EB0-A6B4-F5125D5278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謝宗佑!$D$5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謝宗佑!$B$7:$B$10</c:f>
              <c:strCache>
                <c:ptCount val="4"/>
                <c:pt idx="0">
                  <c:v>謝宗佑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謝宗佑!$D$7:$D$10</c:f>
              <c:numCache>
                <c:formatCode>0.0</c:formatCode>
                <c:ptCount val="4"/>
                <c:pt idx="0" formatCode="General">
                  <c:v>17.3</c:v>
                </c:pt>
                <c:pt idx="1">
                  <c:v>14.6</c:v>
                </c:pt>
                <c:pt idx="2">
                  <c:v>15.2</c:v>
                </c:pt>
                <c:pt idx="3">
                  <c:v>17.3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F-46D1-B731-1814B2D6CB6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謝宗佑!$F$5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謝宗佑!$B$7:$B$10</c:f>
              <c:strCache>
                <c:ptCount val="4"/>
                <c:pt idx="0">
                  <c:v>謝宗佑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謝宗佑!$F$7:$F$10</c:f>
              <c:numCache>
                <c:formatCode>0.0</c:formatCode>
                <c:ptCount val="4"/>
                <c:pt idx="0" formatCode="General">
                  <c:v>63.5</c:v>
                </c:pt>
                <c:pt idx="1">
                  <c:v>62.3</c:v>
                </c:pt>
                <c:pt idx="2">
                  <c:v>62.900000000000006</c:v>
                </c:pt>
                <c:pt idx="3">
                  <c:v>64.7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A-4075-84B8-063B578E116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謝宗佑!$H$5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謝宗佑!$B$7:$B$10</c:f>
              <c:strCache>
                <c:ptCount val="4"/>
                <c:pt idx="0">
                  <c:v>謝宗佑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謝宗佑!$H$7:$H$10</c:f>
              <c:numCache>
                <c:formatCode>0.0</c:formatCode>
                <c:ptCount val="4"/>
                <c:pt idx="0" formatCode="General">
                  <c:v>43</c:v>
                </c:pt>
                <c:pt idx="1">
                  <c:v>45.2</c:v>
                </c:pt>
                <c:pt idx="2">
                  <c:v>45.7</c:v>
                </c:pt>
                <c:pt idx="3">
                  <c:v>46.3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4-43C9-A25A-E3D736F79A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5A39-4D04-9CBA-C3BAFD67A73D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5A39-4D04-9CBA-C3BAFD67A73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謝宗佑!$D$12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謝宗佑!$B$13:$B$18</c:f>
              <c:numCache>
                <c:formatCode>General</c:formatCode>
                <c:ptCount val="6"/>
                <c:pt idx="0">
                  <c:v>1120525</c:v>
                </c:pt>
                <c:pt idx="1">
                  <c:v>1120608</c:v>
                </c:pt>
                <c:pt idx="2">
                  <c:v>1120629</c:v>
                </c:pt>
                <c:pt idx="3">
                  <c:v>1120720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謝宗佑!$D$13:$D$18</c:f>
              <c:numCache>
                <c:formatCode>General</c:formatCode>
                <c:ptCount val="6"/>
                <c:pt idx="0">
                  <c:v>14.7</c:v>
                </c:pt>
                <c:pt idx="1">
                  <c:v>14</c:v>
                </c:pt>
                <c:pt idx="2">
                  <c:v>14.1</c:v>
                </c:pt>
                <c:pt idx="3">
                  <c:v>15.6</c:v>
                </c:pt>
                <c:pt idx="4">
                  <c:v>16.600000000000001</c:v>
                </c:pt>
                <c:pt idx="5">
                  <c:v>17.3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39-4D04-9CBA-C3BAFD67A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謝宗佑!$B$13:$B$18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1120525</c:v>
                      </c:pt>
                      <c:pt idx="1">
                        <c:v>1120608</c:v>
                      </c:pt>
                      <c:pt idx="2">
                        <c:v>1120629</c:v>
                      </c:pt>
                      <c:pt idx="3">
                        <c:v>1120720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5A39-4D04-9CBA-C3BAFD67A73D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謝宗佑!$C$12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謝宗佑!$C$13:$C$18</c:f>
              <c:numCache>
                <c:formatCode>General</c:formatCode>
                <c:ptCount val="6"/>
                <c:pt idx="0">
                  <c:v>72.5</c:v>
                </c:pt>
                <c:pt idx="1">
                  <c:v>73.5</c:v>
                </c:pt>
                <c:pt idx="2">
                  <c:v>72.099999999999994</c:v>
                </c:pt>
                <c:pt idx="3">
                  <c:v>72.7</c:v>
                </c:pt>
                <c:pt idx="4">
                  <c:v>77.599999999999994</c:v>
                </c:pt>
                <c:pt idx="5">
                  <c:v>76.8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39-4D04-9CBA-C3BAFD67A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謝宗佑!$G$12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謝宗佑!$B$13:$B$18</c:f>
              <c:numCache>
                <c:formatCode>General</c:formatCode>
                <c:ptCount val="6"/>
                <c:pt idx="0">
                  <c:v>1120525</c:v>
                </c:pt>
                <c:pt idx="1">
                  <c:v>1120608</c:v>
                </c:pt>
                <c:pt idx="2">
                  <c:v>1120629</c:v>
                </c:pt>
                <c:pt idx="3">
                  <c:v>1120720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謝宗佑!$G$13:$G$18</c:f>
              <c:numCache>
                <c:formatCode>General</c:formatCode>
                <c:ptCount val="6"/>
                <c:pt idx="0">
                  <c:v>58.6</c:v>
                </c:pt>
                <c:pt idx="1">
                  <c:v>59.9</c:v>
                </c:pt>
                <c:pt idx="2">
                  <c:v>58.7</c:v>
                </c:pt>
                <c:pt idx="3">
                  <c:v>58.2</c:v>
                </c:pt>
                <c:pt idx="4">
                  <c:v>61.4</c:v>
                </c:pt>
                <c:pt idx="5">
                  <c:v>60.2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B2-430C-805E-7202F2FB1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謝宗佑!$E$12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謝宗佑!$B$13:$B$18</c:f>
              <c:numCache>
                <c:formatCode>General</c:formatCode>
                <c:ptCount val="6"/>
                <c:pt idx="0">
                  <c:v>1120525</c:v>
                </c:pt>
                <c:pt idx="1">
                  <c:v>1120608</c:v>
                </c:pt>
                <c:pt idx="2">
                  <c:v>1120629</c:v>
                </c:pt>
                <c:pt idx="3">
                  <c:v>1120720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謝宗佑!$E$13:$E$18</c:f>
              <c:numCache>
                <c:formatCode>General</c:formatCode>
                <c:ptCount val="6"/>
                <c:pt idx="0">
                  <c:v>10.7</c:v>
                </c:pt>
                <c:pt idx="1">
                  <c:v>10.3</c:v>
                </c:pt>
                <c:pt idx="2">
                  <c:v>10.199999999999999</c:v>
                </c:pt>
                <c:pt idx="3">
                  <c:v>11.3</c:v>
                </c:pt>
                <c:pt idx="4">
                  <c:v>12.9</c:v>
                </c:pt>
                <c:pt idx="5">
                  <c:v>13.3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B2-430C-805E-7202F2FB1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謝宗佑!$I$12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謝宗佑!$B$13:$B$18</c:f>
              <c:numCache>
                <c:formatCode>General</c:formatCode>
                <c:ptCount val="6"/>
                <c:pt idx="0">
                  <c:v>1120525</c:v>
                </c:pt>
                <c:pt idx="1">
                  <c:v>1120608</c:v>
                </c:pt>
                <c:pt idx="2">
                  <c:v>1120629</c:v>
                </c:pt>
                <c:pt idx="3">
                  <c:v>1120720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謝宗佑!$I$13:$I$18</c:f>
              <c:numCache>
                <c:formatCode>0%</c:formatCode>
                <c:ptCount val="6"/>
                <c:pt idx="0">
                  <c:v>0.62344827586206897</c:v>
                </c:pt>
                <c:pt idx="1">
                  <c:v>0.62993197278911561</c:v>
                </c:pt>
                <c:pt idx="2">
                  <c:v>0.6282940360610263</c:v>
                </c:pt>
                <c:pt idx="3">
                  <c:v>0.61760660247592836</c:v>
                </c:pt>
                <c:pt idx="4">
                  <c:v>0.57345360824742264</c:v>
                </c:pt>
                <c:pt idx="5">
                  <c:v>0.55989583333333337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7E-410E-97E9-ACBAF9B06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謝宗佑!$H$12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謝宗佑!$B$13:$B$18</c:f>
              <c:numCache>
                <c:formatCode>General</c:formatCode>
                <c:ptCount val="6"/>
                <c:pt idx="0">
                  <c:v>1120525</c:v>
                </c:pt>
                <c:pt idx="1">
                  <c:v>1120608</c:v>
                </c:pt>
                <c:pt idx="2">
                  <c:v>1120629</c:v>
                </c:pt>
                <c:pt idx="3">
                  <c:v>1120720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謝宗佑!$H$13:$H$18</c:f>
              <c:numCache>
                <c:formatCode>General</c:formatCode>
                <c:ptCount val="6"/>
                <c:pt idx="0">
                  <c:v>45.2</c:v>
                </c:pt>
                <c:pt idx="1">
                  <c:v>46.3</c:v>
                </c:pt>
                <c:pt idx="2">
                  <c:v>45.3</c:v>
                </c:pt>
                <c:pt idx="3">
                  <c:v>44.9</c:v>
                </c:pt>
                <c:pt idx="4">
                  <c:v>44.5</c:v>
                </c:pt>
                <c:pt idx="5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7E-410E-97E9-ACBAF9B06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黃卓乘!$C$5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黃卓乘!$B$7:$B$10</c:f>
              <c:strCache>
                <c:ptCount val="4"/>
                <c:pt idx="0">
                  <c:v>黃卓乘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黃卓乘!$C$7:$C$10</c:f>
              <c:numCache>
                <c:formatCode>0.0</c:formatCode>
                <c:ptCount val="4"/>
                <c:pt idx="0" formatCode="General">
                  <c:v>65.099999999999994</c:v>
                </c:pt>
                <c:pt idx="1">
                  <c:v>65.150000000000006</c:v>
                </c:pt>
                <c:pt idx="2">
                  <c:v>65.174999999999997</c:v>
                </c:pt>
                <c:pt idx="3">
                  <c:v>65.2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5-4760-9A59-F369096EB11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黃卓乘!$D$5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黃卓乘!$B$7:$B$10</c:f>
              <c:strCache>
                <c:ptCount val="4"/>
                <c:pt idx="0">
                  <c:v>黃卓乘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黃卓乘!$D$7:$D$10</c:f>
              <c:numCache>
                <c:formatCode>0.0</c:formatCode>
                <c:ptCount val="4"/>
                <c:pt idx="0" formatCode="General">
                  <c:v>12.1</c:v>
                </c:pt>
                <c:pt idx="1">
                  <c:v>11.85</c:v>
                </c:pt>
                <c:pt idx="2">
                  <c:v>11.975</c:v>
                </c:pt>
                <c:pt idx="3">
                  <c:v>12.1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5-4E26-93DA-A3B1DBBE156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黃卓乘!$F$5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黃卓乘!$B$7:$B$10</c:f>
              <c:strCache>
                <c:ptCount val="4"/>
                <c:pt idx="0">
                  <c:v>黃卓乘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黃卓乘!$F$7:$F$10</c:f>
              <c:numCache>
                <c:formatCode>0.0</c:formatCode>
                <c:ptCount val="4"/>
                <c:pt idx="0" formatCode="General">
                  <c:v>57.2</c:v>
                </c:pt>
                <c:pt idx="1">
                  <c:v>57.400000000000006</c:v>
                </c:pt>
                <c:pt idx="2">
                  <c:v>57.5</c:v>
                </c:pt>
                <c:pt idx="3">
                  <c:v>57.6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B-43BE-967A-01E79808137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黃卓乘!$H$5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黃卓乘!$B$7:$B$10</c:f>
              <c:strCache>
                <c:ptCount val="4"/>
                <c:pt idx="0">
                  <c:v>黃卓乘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黃卓乘!$H$7:$H$10</c:f>
              <c:numCache>
                <c:formatCode>0.0</c:formatCode>
                <c:ptCount val="4"/>
                <c:pt idx="0" formatCode="General">
                  <c:v>36.4</c:v>
                </c:pt>
                <c:pt idx="1">
                  <c:v>36.450000000000003</c:v>
                </c:pt>
                <c:pt idx="2">
                  <c:v>36.475000000000001</c:v>
                </c:pt>
                <c:pt idx="3">
                  <c:v>36.5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0-42C4-B8CF-3463B143819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A14B-48A9-9BB3-3B871CCD37D9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A14B-48A9-9BB3-3B871CCD37D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黃卓乘!$D$12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黃卓乘!$B$13:$B$18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黃卓乘!$D$13:$D$18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11.6</c:v>
                </c:pt>
                <c:pt idx="5">
                  <c:v>12.1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4B-48A9-9BB3-3B871CCD3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黃卓乘!$B$13:$B$18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0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A14B-48A9-9BB3-3B871CCD37D9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黃卓乘!$C$12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黃卓乘!$C$13:$C$18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65.2</c:v>
                </c:pt>
                <c:pt idx="5">
                  <c:v>65.099999999999994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4B-48A9-9BB3-3B871CCD3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黃卓乘!$G$12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黃卓乘!$B$13:$B$18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黃卓乘!$G$13:$G$18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54.6</c:v>
                </c:pt>
                <c:pt idx="5">
                  <c:v>54.2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35-4BDF-8CC2-ACBFFE58A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黃卓乘!$E$12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黃卓乘!$B$13:$B$18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黃卓乘!$E$13:$E$18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7.6</c:v>
                </c:pt>
                <c:pt idx="5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35-4BDF-8CC2-ACBFFE58A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黃卓乘!$I$12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黃卓乘!$B$13:$B$18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黃卓乘!$I$13:$I$18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0.55981595092024539</c:v>
                </c:pt>
                <c:pt idx="5">
                  <c:v>0.55913978494623651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35-4DEC-B431-C85D23DF7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黃卓乘!$H$12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黃卓乘!$B$13:$B$18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黃卓乘!$H$13:$H$18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36.5</c:v>
                </c:pt>
                <c:pt idx="5">
                  <c:v>36.4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35-4DEC-B431-C85D23DF7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巫少輔!$C$5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巫少輔!$B$7:$B$10</c:f>
              <c:strCache>
                <c:ptCount val="4"/>
                <c:pt idx="0">
                  <c:v>巫少輔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巫少輔!$C$7:$C$10</c:f>
              <c:numCache>
                <c:formatCode>0.0</c:formatCode>
                <c:ptCount val="4"/>
                <c:pt idx="0" formatCode="General">
                  <c:v>79.8</c:v>
                </c:pt>
                <c:pt idx="1">
                  <c:v>78.55</c:v>
                </c:pt>
                <c:pt idx="2">
                  <c:v>79.174999999999997</c:v>
                </c:pt>
                <c:pt idx="3">
                  <c:v>79.8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3-42A4-A501-6029A50769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巫少輔!$D$5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巫少輔!$B$7:$B$10</c:f>
              <c:strCache>
                <c:ptCount val="4"/>
                <c:pt idx="0">
                  <c:v>巫少輔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巫少輔!$D$7:$D$10</c:f>
              <c:numCache>
                <c:formatCode>0.0</c:formatCode>
                <c:ptCount val="4"/>
                <c:pt idx="0" formatCode="General">
                  <c:v>13.9</c:v>
                </c:pt>
                <c:pt idx="1">
                  <c:v>13.8</c:v>
                </c:pt>
                <c:pt idx="2">
                  <c:v>13.85</c:v>
                </c:pt>
                <c:pt idx="3">
                  <c:v>13.9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3-4799-AF53-CAEBA718CB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巫少輔!$F$5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巫少輔!$B$7:$B$10</c:f>
              <c:strCache>
                <c:ptCount val="4"/>
                <c:pt idx="0">
                  <c:v>巫少輔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巫少輔!$F$7:$F$10</c:f>
              <c:numCache>
                <c:formatCode>0.0</c:formatCode>
                <c:ptCount val="4"/>
                <c:pt idx="0" formatCode="General">
                  <c:v>68.7</c:v>
                </c:pt>
                <c:pt idx="1">
                  <c:v>67.7</c:v>
                </c:pt>
                <c:pt idx="2">
                  <c:v>68.2</c:v>
                </c:pt>
                <c:pt idx="3">
                  <c:v>68.7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E-4D66-9AE8-D46455A895E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巫少輔!$H$5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巫少輔!$B$7:$B$10</c:f>
              <c:strCache>
                <c:ptCount val="4"/>
                <c:pt idx="0">
                  <c:v>巫少輔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巫少輔!$H$7:$H$10</c:f>
              <c:numCache>
                <c:formatCode>0.0</c:formatCode>
                <c:ptCount val="4"/>
                <c:pt idx="0" formatCode="General">
                  <c:v>47.2</c:v>
                </c:pt>
                <c:pt idx="1">
                  <c:v>45.8</c:v>
                </c:pt>
                <c:pt idx="2">
                  <c:v>46.5</c:v>
                </c:pt>
                <c:pt idx="3">
                  <c:v>47.2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2-4274-B98A-FDF89A7A29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0C9E-4831-9FC5-A45F808657E6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0C9E-4831-9FC5-A45F808657E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巫少輔!$D$12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巫少輔!$B$13:$B$18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巫少輔!$D$13:$D$18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13.7</c:v>
                </c:pt>
                <c:pt idx="5">
                  <c:v>13.9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E-4831-9FC5-A45F80865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巫少輔!$B$13:$B$18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0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0C9E-4831-9FC5-A45F808657E6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巫少輔!$C$12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巫少輔!$C$13:$C$18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77.3</c:v>
                </c:pt>
                <c:pt idx="5">
                  <c:v>79.8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9E-4831-9FC5-A45F80865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巫少輔!$G$12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巫少輔!$B$13:$B$18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巫少輔!$G$13:$G$18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63.3</c:v>
                </c:pt>
                <c:pt idx="5">
                  <c:v>65.2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4-4F00-BF53-5D6EA4CED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巫少輔!$E$12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巫少輔!$B$13:$B$18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巫少輔!$E$13:$E$18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10.6</c:v>
                </c:pt>
                <c:pt idx="5">
                  <c:v>11.1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04-4F00-BF53-5D6EA4CED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巫少輔!$I$12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巫少輔!$B$13:$B$18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巫少輔!$I$13:$I$18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0.57438551099611901</c:v>
                </c:pt>
                <c:pt idx="5">
                  <c:v>0.59147869674185471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FD-4A67-9190-EBA2EC397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巫少輔!$H$12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巫少輔!$B$13:$B$18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巫少輔!$H$13:$H$18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44.4</c:v>
                </c:pt>
                <c:pt idx="5">
                  <c:v>47.2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FD-4A67-9190-EBA2EC397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李祈恩!$C$5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李祈恩!$B$7:$B$10</c:f>
              <c:strCache>
                <c:ptCount val="4"/>
                <c:pt idx="0">
                  <c:v>李祈恩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李祈恩!$C$7:$C$10</c:f>
              <c:numCache>
                <c:formatCode>0.0</c:formatCode>
                <c:ptCount val="4"/>
                <c:pt idx="0" formatCode="General">
                  <c:v>57.7</c:v>
                </c:pt>
                <c:pt idx="1">
                  <c:v>58.25</c:v>
                </c:pt>
                <c:pt idx="2">
                  <c:v>59.599999999999994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5-4DDA-A4CC-8E98961A9B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李祈恩!$D$5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李祈恩!$B$7:$B$10</c:f>
              <c:strCache>
                <c:ptCount val="4"/>
                <c:pt idx="0">
                  <c:v>李祈恩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李祈恩!$D$7:$D$10</c:f>
              <c:numCache>
                <c:formatCode>0.0</c:formatCode>
                <c:ptCount val="4"/>
                <c:pt idx="0" formatCode="General">
                  <c:v>9.3000000000000007</c:v>
                </c:pt>
                <c:pt idx="1">
                  <c:v>8.8500000000000014</c:v>
                </c:pt>
                <c:pt idx="2">
                  <c:v>9.625</c:v>
                </c:pt>
                <c:pt idx="3">
                  <c:v>10.6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4-4FD0-8230-701686E4644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李祈恩!$F$5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李祈恩!$B$7:$B$10</c:f>
              <c:strCache>
                <c:ptCount val="4"/>
                <c:pt idx="0">
                  <c:v>李祈恩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李祈恩!$F$7:$F$10</c:f>
              <c:numCache>
                <c:formatCode>0.0</c:formatCode>
                <c:ptCount val="4"/>
                <c:pt idx="0" formatCode="General">
                  <c:v>52.3</c:v>
                </c:pt>
                <c:pt idx="1">
                  <c:v>53.55</c:v>
                </c:pt>
                <c:pt idx="2">
                  <c:v>54.274999999999999</c:v>
                </c:pt>
                <c:pt idx="3">
                  <c:v>55.4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C-4461-9C62-FC7C8D9240A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李祈恩!$H$5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李祈恩!$B$7:$B$10</c:f>
              <c:strCache>
                <c:ptCount val="4"/>
                <c:pt idx="0">
                  <c:v>李祈恩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李祈恩!$H$7:$H$10</c:f>
              <c:numCache>
                <c:formatCode>0.0</c:formatCode>
                <c:ptCount val="4"/>
                <c:pt idx="0" formatCode="General">
                  <c:v>37.799999999999997</c:v>
                </c:pt>
                <c:pt idx="1">
                  <c:v>35.900000000000006</c:v>
                </c:pt>
                <c:pt idx="2">
                  <c:v>36.524999999999999</c:v>
                </c:pt>
                <c:pt idx="3">
                  <c:v>37.799999999999997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5-4DD2-A1C1-7B67AD4C0A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07D7-40B2-8960-4158F5EC1BA1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07D7-40B2-8960-4158F5EC1BA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李祈恩!$D$12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李祈恩!$B$13:$B$18</c:f>
              <c:numCache>
                <c:formatCode>General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李祈恩!$D$13:$D$18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10.6</c:v>
                </c:pt>
                <c:pt idx="3">
                  <c:v>8.4</c:v>
                </c:pt>
                <c:pt idx="4">
                  <c:v>7.8</c:v>
                </c:pt>
                <c:pt idx="5">
                  <c:v>9.3000000000000007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D7-40B2-8960-4158F5EC1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李祈恩!$B$13:$B$18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0</c:v>
                      </c:pt>
                      <c:pt idx="2">
                        <c:v>1140204</c:v>
                      </c:pt>
                      <c:pt idx="3">
                        <c:v>1140227</c:v>
                      </c:pt>
                      <c:pt idx="4">
                        <c:v>1140307</c:v>
                      </c:pt>
                      <c:pt idx="5">
                        <c:v>1140320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07D7-40B2-8960-4158F5EC1BA1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李祈恩!$C$12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李祈恩!$C$13:$C$18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62</c:v>
                </c:pt>
                <c:pt idx="3">
                  <c:v>58.8</c:v>
                </c:pt>
                <c:pt idx="4">
                  <c:v>57.7</c:v>
                </c:pt>
                <c:pt idx="5">
                  <c:v>57.7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D7-40B2-8960-4158F5EC1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李祈恩!$G$12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李祈恩!$B$13:$B$18</c:f>
              <c:numCache>
                <c:formatCode>General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李祈恩!$G$13:$G$18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52.5</c:v>
                </c:pt>
                <c:pt idx="3">
                  <c:v>51.1</c:v>
                </c:pt>
                <c:pt idx="4">
                  <c:v>50.4</c:v>
                </c:pt>
                <c:pt idx="5">
                  <c:v>49.3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6-440D-8713-5584BDA1A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李祈恩!$E$12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李祈恩!$B$13:$B$18</c:f>
              <c:numCache>
                <c:formatCode>General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李祈恩!$E$13:$E$18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6.6</c:v>
                </c:pt>
                <c:pt idx="3">
                  <c:v>4.9000000000000004</c:v>
                </c:pt>
                <c:pt idx="4">
                  <c:v>4.5</c:v>
                </c:pt>
                <c:pt idx="5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36-440D-8713-5584BDA1A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李祈恩!$I$12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李祈恩!$B$13:$B$18</c:f>
              <c:numCache>
                <c:formatCode>General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李祈恩!$I$13:$I$18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0.58225806451612905</c:v>
                </c:pt>
                <c:pt idx="3">
                  <c:v>0.60714285714285721</c:v>
                </c:pt>
                <c:pt idx="4">
                  <c:v>0.61005199306759095</c:v>
                </c:pt>
                <c:pt idx="5">
                  <c:v>0.65511265164644705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F-4791-AA1B-CB370F412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李祈恩!$H$12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李祈恩!$B$13:$B$18</c:f>
              <c:numCache>
                <c:formatCode>General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1140204</c:v>
                </c:pt>
                <c:pt idx="3">
                  <c:v>1140227</c:v>
                </c:pt>
                <c:pt idx="4">
                  <c:v>1140307</c:v>
                </c:pt>
                <c:pt idx="5">
                  <c:v>1140320</c:v>
                </c:pt>
              </c:numCache>
            </c:numRef>
          </c:cat>
          <c:val>
            <c:numRef>
              <c:f>李祈恩!$H$13:$H$18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36.1</c:v>
                </c:pt>
                <c:pt idx="3">
                  <c:v>35.700000000000003</c:v>
                </c:pt>
                <c:pt idx="4">
                  <c:v>35.200000000000003</c:v>
                </c:pt>
                <c:pt idx="5">
                  <c:v>37.799999999999997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7F-4791-AA1B-CB370F412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潘奎安!$C$5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潘奎安!$B$7:$B$10</c:f>
              <c:strCache>
                <c:ptCount val="4"/>
                <c:pt idx="0">
                  <c:v>潘奎安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潘奎安!$C$7:$C$10</c:f>
              <c:numCache>
                <c:formatCode>0.0</c:formatCode>
                <c:ptCount val="4"/>
                <c:pt idx="0" formatCode="General">
                  <c:v>63.2</c:v>
                </c:pt>
                <c:pt idx="1">
                  <c:v>63.55</c:v>
                </c:pt>
                <c:pt idx="2">
                  <c:v>63.725000000000001</c:v>
                </c:pt>
                <c:pt idx="3">
                  <c:v>63.9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9-4D76-948F-BEEFA733D20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潘奎安!$D$5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潘奎安!$B$7:$B$10</c:f>
              <c:strCache>
                <c:ptCount val="4"/>
                <c:pt idx="0">
                  <c:v>潘奎安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潘奎安!$D$7:$D$10</c:f>
              <c:numCache>
                <c:formatCode>0.0</c:formatCode>
                <c:ptCount val="4"/>
                <c:pt idx="0" formatCode="General">
                  <c:v>4.5999999999999996</c:v>
                </c:pt>
                <c:pt idx="1">
                  <c:v>5.35</c:v>
                </c:pt>
                <c:pt idx="2">
                  <c:v>5.7249999999999996</c:v>
                </c:pt>
                <c:pt idx="3">
                  <c:v>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5-40D7-9094-6080BA8BED6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潘奎安!$F$5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潘奎安!$B$7:$B$10</c:f>
              <c:strCache>
                <c:ptCount val="4"/>
                <c:pt idx="0">
                  <c:v>潘奎安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潘奎安!$F$7:$F$10</c:f>
              <c:numCache>
                <c:formatCode>0.0</c:formatCode>
                <c:ptCount val="4"/>
                <c:pt idx="0" formatCode="General">
                  <c:v>60.3</c:v>
                </c:pt>
                <c:pt idx="1">
                  <c:v>60.15</c:v>
                </c:pt>
                <c:pt idx="2">
                  <c:v>60.224999999999994</c:v>
                </c:pt>
                <c:pt idx="3">
                  <c:v>60.3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D-4925-A1D7-1DAFCF4499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潘奎安!$H$5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潘奎安!$B$7:$B$10</c:f>
              <c:strCache>
                <c:ptCount val="4"/>
                <c:pt idx="0">
                  <c:v>潘奎安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潘奎安!$H$7:$H$10</c:f>
              <c:numCache>
                <c:formatCode>0.0</c:formatCode>
                <c:ptCount val="4"/>
                <c:pt idx="0" formatCode="General">
                  <c:v>42.4</c:v>
                </c:pt>
                <c:pt idx="1">
                  <c:v>41.7</c:v>
                </c:pt>
                <c:pt idx="2">
                  <c:v>42.05</c:v>
                </c:pt>
                <c:pt idx="3">
                  <c:v>42.4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A-4FCC-A945-93C64E227FA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0E7F-420B-9F78-D5ED944D3D79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0E7F-420B-9F78-D5ED944D3D7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潘奎安!$D$12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潘奎安!$B$13:$B$18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潘奎安!$D$13:$D$18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6.1</c:v>
                </c:pt>
                <c:pt idx="5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7F-420B-9F78-D5ED944D3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潘奎安!$B$13:$B$18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0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0E7F-420B-9F78-D5ED944D3D79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潘奎安!$C$12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潘奎安!$C$13:$C$18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63.9</c:v>
                </c:pt>
                <c:pt idx="5">
                  <c:v>63.2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7F-420B-9F78-D5ED944D3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潘奎安!$G$12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潘奎安!$B$13:$B$18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潘奎安!$G$13:$G$18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56.9</c:v>
                </c:pt>
                <c:pt idx="5">
                  <c:v>57.2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99-4AA3-8BF6-78AB72947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潘奎安!$E$12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潘奎安!$B$13:$B$18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潘奎安!$E$13:$E$18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3.9</c:v>
                </c:pt>
                <c:pt idx="5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99-4AA3-8BF6-78AB72947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潘奎安!$I$12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潘奎安!$B$13:$B$18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潘奎安!$I$13:$I$18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0.64162754303599367</c:v>
                </c:pt>
                <c:pt idx="5">
                  <c:v>0.67088607594936711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4C-4E8A-90F6-335E05434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潘奎安!$H$12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潘奎安!$B$13:$B$18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潘奎安!$H$13:$H$18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41</c:v>
                </c:pt>
                <c:pt idx="5">
                  <c:v>42.4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4C-4E8A-90F6-335E05434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王律喆!$C$5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王律喆!$B$7:$B$10</c:f>
              <c:strCache>
                <c:ptCount val="4"/>
                <c:pt idx="0">
                  <c:v>王律喆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王律喆!$C$7:$C$10</c:f>
              <c:numCache>
                <c:formatCode>0.0</c:formatCode>
                <c:ptCount val="4"/>
                <c:pt idx="0" formatCode="General">
                  <c:v>59.2</c:v>
                </c:pt>
                <c:pt idx="1">
                  <c:v>59.55</c:v>
                </c:pt>
                <c:pt idx="2">
                  <c:v>59.725000000000001</c:v>
                </c:pt>
                <c:pt idx="3">
                  <c:v>59.9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1-4902-A4ED-383E2B6E3D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王律喆!$D$5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王律喆!$B$7:$B$10</c:f>
              <c:strCache>
                <c:ptCount val="4"/>
                <c:pt idx="0">
                  <c:v>王律喆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王律喆!$D$7:$D$10</c:f>
              <c:numCache>
                <c:formatCode>0.0</c:formatCode>
                <c:ptCount val="4"/>
                <c:pt idx="0" formatCode="General">
                  <c:v>10.1</c:v>
                </c:pt>
                <c:pt idx="1">
                  <c:v>10.7</c:v>
                </c:pt>
                <c:pt idx="2">
                  <c:v>11</c:v>
                </c:pt>
                <c:pt idx="3">
                  <c:v>11.3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F-4C58-A415-4B4984A912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王律喆!$F$5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王律喆!$B$7:$B$10</c:f>
              <c:strCache>
                <c:ptCount val="4"/>
                <c:pt idx="0">
                  <c:v>王律喆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王律喆!$F$7:$F$10</c:f>
              <c:numCache>
                <c:formatCode>0.0</c:formatCode>
                <c:ptCount val="4"/>
                <c:pt idx="0" formatCode="General">
                  <c:v>53.2</c:v>
                </c:pt>
                <c:pt idx="1">
                  <c:v>53.150000000000006</c:v>
                </c:pt>
                <c:pt idx="2">
                  <c:v>53.175000000000004</c:v>
                </c:pt>
                <c:pt idx="3">
                  <c:v>53.2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5-49F5-81ED-7B17F7C9421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王律喆!$H$5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王律喆!$B$7:$B$10</c:f>
              <c:strCache>
                <c:ptCount val="4"/>
                <c:pt idx="0">
                  <c:v>王律喆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王律喆!$H$7:$H$10</c:f>
              <c:numCache>
                <c:formatCode>0.0</c:formatCode>
                <c:ptCount val="4"/>
                <c:pt idx="0" formatCode="General">
                  <c:v>38.9</c:v>
                </c:pt>
                <c:pt idx="1">
                  <c:v>38.9</c:v>
                </c:pt>
                <c:pt idx="2">
                  <c:v>38.9</c:v>
                </c:pt>
                <c:pt idx="3">
                  <c:v>38.9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0-49F0-99DE-609B34588A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E736-49E7-A5FE-60249566C7BC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E736-49E7-A5FE-60249566C7B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王律喆!$D$12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王律喆!$B$13:$B$18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王律喆!$D$13:$D$18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11.3</c:v>
                </c:pt>
                <c:pt idx="5">
                  <c:v>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6-49E7-A5FE-60249566C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王律喆!$B$13:$B$18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0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E736-49E7-A5FE-60249566C7BC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王律喆!$C$12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王律喆!$C$13:$C$18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59.9</c:v>
                </c:pt>
                <c:pt idx="5">
                  <c:v>59.2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36-49E7-A5FE-60249566C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王律喆!$G$12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王律喆!$B$13:$B$18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王律喆!$G$13:$G$18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50.3</c:v>
                </c:pt>
                <c:pt idx="5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1-4934-9685-F7B186EF7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王律喆!$E$12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王律喆!$B$13:$B$18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王律喆!$E$13:$E$18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6.8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61-4934-9685-F7B186EF7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王律喆!$I$12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王律喆!$B$13:$B$18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王律喆!$I$13:$I$18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0.64941569282136902</c:v>
                </c:pt>
                <c:pt idx="5">
                  <c:v>0.65709459459459452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FA-4018-9F3E-F18F1E812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王律喆!$H$12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王律喆!$B$13:$B$18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王律喆!$H$13:$H$18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38.9</c:v>
                </c:pt>
                <c:pt idx="5">
                  <c:v>38.9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FA-4018-9F3E-F18F1E812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56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體重</a:t>
            </a:r>
          </a:p>
        </c:rich>
      </c:tx>
      <c:layout>
        <c:manualLayout>
          <c:xMode val="edge"/>
          <c:yMode val="edge"/>
          <c:x val="0.41015584752713985"/>
          <c:y val="4.302886643970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黃宇睿!$C$5</c:f>
              <c:strCache>
                <c:ptCount val="1"/>
                <c:pt idx="0">
                  <c:v>體重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黃宇睿!$B$7:$B$10</c:f>
              <c:strCache>
                <c:ptCount val="4"/>
                <c:pt idx="0">
                  <c:v>黃宇睿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黃宇睿!$C$7:$C$10</c:f>
              <c:numCache>
                <c:formatCode>0.0</c:formatCode>
                <c:ptCount val="4"/>
                <c:pt idx="0" formatCode="General">
                  <c:v>72.5</c:v>
                </c:pt>
                <c:pt idx="1">
                  <c:v>73.45</c:v>
                </c:pt>
                <c:pt idx="2">
                  <c:v>73.925000000000011</c:v>
                </c:pt>
                <c:pt idx="3">
                  <c:v>74.400000000000006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2-49D9-99E3-2F09CC3D29B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8409572537495168"/>
          <c:y val="8.095238095238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黃宇睿!$D$5</c:f>
              <c:strCache>
                <c:ptCount val="1"/>
                <c:pt idx="0">
                  <c:v>體脂率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黃宇睿!$B$7:$B$10</c:f>
              <c:strCache>
                <c:ptCount val="4"/>
                <c:pt idx="0">
                  <c:v>黃宇睿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黃宇睿!$D$7:$D$10</c:f>
              <c:numCache>
                <c:formatCode>0.0</c:formatCode>
                <c:ptCount val="4"/>
                <c:pt idx="0" formatCode="General">
                  <c:v>9</c:v>
                </c:pt>
                <c:pt idx="1">
                  <c:v>10.3</c:v>
                </c:pt>
                <c:pt idx="2">
                  <c:v>10.95</c:v>
                </c:pt>
                <c:pt idx="3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8-467A-8024-5E49DAE5FB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584855354356934E-2"/>
          <c:y val="0.21164195198549296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黃宇睿!$F$5</c:f>
              <c:strCache>
                <c:ptCount val="1"/>
                <c:pt idx="0">
                  <c:v>去脂重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黃宇睿!$B$7:$B$10</c:f>
              <c:strCache>
                <c:ptCount val="4"/>
                <c:pt idx="0">
                  <c:v>黃宇睿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黃宇睿!$F$7:$F$10</c:f>
              <c:numCache>
                <c:formatCode>0.0</c:formatCode>
                <c:ptCount val="4"/>
                <c:pt idx="0" formatCode="General">
                  <c:v>66</c:v>
                </c:pt>
                <c:pt idx="1">
                  <c:v>65.900000000000006</c:v>
                </c:pt>
                <c:pt idx="2">
                  <c:v>65.95</c:v>
                </c:pt>
                <c:pt idx="3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B-4238-BA57-E7637A1BB4D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TW" altLang="en-US" sz="1560" b="1" i="0" u="none" strike="noStrike" kern="1200" spc="0" baseline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22131434016885E-2"/>
          <c:y val="0.2225392644511931"/>
          <c:w val="0.88291310845162851"/>
          <c:h val="0.5893468787249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黃宇睿!$H$5</c:f>
              <c:strCache>
                <c:ptCount val="1"/>
                <c:pt idx="0">
                  <c:v>總水份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黃宇睿!$B$7:$B$10</c:f>
              <c:strCache>
                <c:ptCount val="4"/>
                <c:pt idx="0">
                  <c:v>黃宇睿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黃宇睿!$H$7:$H$10</c:f>
              <c:numCache>
                <c:formatCode>0.0</c:formatCode>
                <c:ptCount val="4"/>
                <c:pt idx="0" formatCode="General">
                  <c:v>43.9</c:v>
                </c:pt>
                <c:pt idx="1">
                  <c:v>43.95</c:v>
                </c:pt>
                <c:pt idx="2">
                  <c:v>43.975000000000001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0-47A0-B608-EAA946DCC9B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0719760"/>
        <c:axId val="420720720"/>
        <c:extLst/>
      </c:barChart>
      <c:catAx>
        <c:axId val="4207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effectLst/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20720720"/>
        <c:crosses val="autoZero"/>
        <c:auto val="1"/>
        <c:lblAlgn val="ctr"/>
        <c:lblOffset val="100"/>
        <c:noMultiLvlLbl val="0"/>
      </c:catAx>
      <c:valAx>
        <c:axId val="42072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04336"/>
        <c:axId val="411768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CK</c:v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5"/>
                  <c:invertIfNegative val="0"/>
                  <c:bubble3D val="0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A20B-4F2C-8E27-1367BE99E83D}"/>
                    </c:ext>
                  </c:extLst>
                </c:dPt>
                <c:cat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1130509</c:v>
                    </c:pt>
                  </c:numLit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5-A20B-4F2C-8E27-1367BE99E83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黃宇睿!$D$12</c:f>
              <c:strCache>
                <c:ptCount val="1"/>
                <c:pt idx="0">
                  <c:v>體脂率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黃宇睿!$B$13:$B$18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黃宇睿!$D$13:$D$18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11.6</c:v>
                </c:pt>
                <c:pt idx="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0B-4F2C-8E27-1367BE99E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Hb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黃宇睿!$B$13:$B$18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0</c:v>
                      </c:pt>
                      <c:pt idx="4">
                        <c:v>1140204</c:v>
                      </c:pt>
                      <c:pt idx="5">
                        <c:v>1140307</c:v>
                      </c:pt>
                    </c:numCache>
                  </c:numRef>
                </c:cat>
                <c:val>
                  <c:numLit>
                    <c:formatCode>General</c:formatCode>
                    <c:ptCount val="6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A20B-4F2C-8E27-1367BE99E83D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黃宇睿!$C$12</c:f>
              <c:strCache>
                <c:ptCount val="1"/>
                <c:pt idx="0">
                  <c:v>體重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黃宇睿!$C$13:$C$18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74.400000000000006</c:v>
                </c:pt>
                <c:pt idx="5">
                  <c:v>72.5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0B-4F2C-8E27-1367BE99E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04336"/>
        <c:axId val="41176844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411768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1904336"/>
        <c:crosses val="max"/>
        <c:crossBetween val="between"/>
      </c:valAx>
      <c:catAx>
        <c:axId val="421904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17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6908161125393"/>
          <c:y val="0.17050313906232523"/>
          <c:w val="0.78659854572865828"/>
          <c:h val="0.6946444499255745"/>
        </c:manualLayout>
      </c:layout>
      <c:lineChart>
        <c:grouping val="standard"/>
        <c:varyColors val="0"/>
        <c:ser>
          <c:idx val="1"/>
          <c:order val="1"/>
          <c:tx>
            <c:strRef>
              <c:f>黃宇睿!$G$12</c:f>
              <c:strCache>
                <c:ptCount val="1"/>
                <c:pt idx="0">
                  <c:v>肌肉重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黃宇睿!$B$13:$B$18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黃宇睿!$G$13:$G$18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62.4</c:v>
                </c:pt>
                <c:pt idx="5">
                  <c:v>62.6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89-4BC0-B184-F7BE2F5EB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</c:lineChart>
      <c:lineChart>
        <c:grouping val="standard"/>
        <c:varyColors val="0"/>
        <c:ser>
          <c:idx val="0"/>
          <c:order val="0"/>
          <c:tx>
            <c:strRef>
              <c:f>黃宇睿!$E$12</c:f>
              <c:strCache>
                <c:ptCount val="1"/>
                <c:pt idx="0">
                  <c:v>脂肪重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黃宇睿!$B$13:$B$18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黃宇睿!$E$13:$E$18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8.6</c:v>
                </c:pt>
                <c:pt idx="5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89-4BC0-B184-F7BE2F5EB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38688"/>
        <c:axId val="1623957408"/>
      </c:lineChart>
      <c:catAx>
        <c:axId val="2565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autoZero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</c:valAx>
      <c:valAx>
        <c:axId val="1623957408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3938688"/>
        <c:crosses val="max"/>
        <c:crossBetween val="between"/>
      </c:valAx>
      <c:catAx>
        <c:axId val="16239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9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6095185004744"/>
          <c:y val="0.24698307237125622"/>
          <c:w val="0.80156414190118319"/>
          <c:h val="0.61840497870013489"/>
        </c:manualLayout>
      </c:layout>
      <c:lineChart>
        <c:grouping val="standard"/>
        <c:varyColors val="0"/>
        <c:ser>
          <c:idx val="1"/>
          <c:order val="1"/>
          <c:tx>
            <c:strRef>
              <c:f>黃宇睿!$I$12</c:f>
              <c:strCache>
                <c:ptCount val="1"/>
                <c:pt idx="0">
                  <c:v>水份%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黃宇睿!$B$13:$B$18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黃宇睿!$I$13:$I$18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0.59139784946236551</c:v>
                </c:pt>
                <c:pt idx="5">
                  <c:v>0.6055172413793104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5E-480C-8313-31A47BE05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4160"/>
        <c:axId val="256504640"/>
        <c:extLst/>
      </c:lineChart>
      <c:lineChart>
        <c:grouping val="standard"/>
        <c:varyColors val="0"/>
        <c:ser>
          <c:idx val="0"/>
          <c:order val="0"/>
          <c:tx>
            <c:strRef>
              <c:f>黃宇睿!$H$12</c:f>
              <c:strCache>
                <c:ptCount val="1"/>
                <c:pt idx="0">
                  <c:v>水份kg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黃宇睿!$B$13:$B$18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1140204</c:v>
                </c:pt>
                <c:pt idx="5">
                  <c:v>1140307</c:v>
                </c:pt>
              </c:numCache>
            </c:numRef>
          </c:cat>
          <c:val>
            <c:numRef>
              <c:f>黃宇睿!$H$13:$H$18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44</c:v>
                </c:pt>
                <c:pt idx="5">
                  <c:v>43.9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5E-480C-8313-31A47BE05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06880"/>
        <c:axId val="1228001600"/>
      </c:lineChart>
      <c:catAx>
        <c:axId val="256504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640"/>
        <c:crosses val="max"/>
        <c:auto val="1"/>
        <c:lblAlgn val="ctr"/>
        <c:lblOffset val="100"/>
        <c:noMultiLvlLbl val="0"/>
      </c:catAx>
      <c:valAx>
        <c:axId val="2565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6504160"/>
        <c:crosses val="autoZero"/>
        <c:crossBetween val="between"/>
        <c:majorUnit val="0.1"/>
        <c:minorUnit val="0.1"/>
      </c:valAx>
      <c:valAx>
        <c:axId val="122800160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006880"/>
        <c:crosses val="max"/>
        <c:crossBetween val="between"/>
      </c:valAx>
      <c:catAx>
        <c:axId val="12280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00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6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7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7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8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9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0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0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1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1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1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2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2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2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3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3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3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3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3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4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4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4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4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4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5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5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5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5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5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5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5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6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6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6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6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7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7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7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7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7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7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7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8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8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8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8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8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9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9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9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9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9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9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0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0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0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0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0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0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1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1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1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2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2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2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2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2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2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2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3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3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3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3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9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4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4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4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4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4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4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4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5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7" Type="http://schemas.openxmlformats.org/officeDocument/2006/relationships/chart" Target="../charts/chart35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7" Type="http://schemas.openxmlformats.org/officeDocument/2006/relationships/chart" Target="../charts/chart42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7" Type="http://schemas.openxmlformats.org/officeDocument/2006/relationships/chart" Target="../charts/chart49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6" Type="http://schemas.openxmlformats.org/officeDocument/2006/relationships/chart" Target="../charts/chart48.xml"/><Relationship Id="rId5" Type="http://schemas.openxmlformats.org/officeDocument/2006/relationships/chart" Target="../charts/chart47.xml"/><Relationship Id="rId4" Type="http://schemas.openxmlformats.org/officeDocument/2006/relationships/chart" Target="../charts/chart4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7" Type="http://schemas.openxmlformats.org/officeDocument/2006/relationships/chart" Target="../charts/chart56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Relationship Id="rId6" Type="http://schemas.openxmlformats.org/officeDocument/2006/relationships/chart" Target="../charts/chart55.xml"/><Relationship Id="rId5" Type="http://schemas.openxmlformats.org/officeDocument/2006/relationships/chart" Target="../charts/chart54.xml"/><Relationship Id="rId4" Type="http://schemas.openxmlformats.org/officeDocument/2006/relationships/chart" Target="../charts/chart5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7" Type="http://schemas.openxmlformats.org/officeDocument/2006/relationships/chart" Target="../charts/chart63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6" Type="http://schemas.openxmlformats.org/officeDocument/2006/relationships/chart" Target="../charts/chart62.xml"/><Relationship Id="rId5" Type="http://schemas.openxmlformats.org/officeDocument/2006/relationships/chart" Target="../charts/chart61.xml"/><Relationship Id="rId4" Type="http://schemas.openxmlformats.org/officeDocument/2006/relationships/chart" Target="../charts/chart6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6.xml"/><Relationship Id="rId7" Type="http://schemas.openxmlformats.org/officeDocument/2006/relationships/chart" Target="../charts/chart70.xml"/><Relationship Id="rId2" Type="http://schemas.openxmlformats.org/officeDocument/2006/relationships/chart" Target="../charts/chart65.xml"/><Relationship Id="rId1" Type="http://schemas.openxmlformats.org/officeDocument/2006/relationships/chart" Target="../charts/chart64.xml"/><Relationship Id="rId6" Type="http://schemas.openxmlformats.org/officeDocument/2006/relationships/chart" Target="../charts/chart69.xml"/><Relationship Id="rId5" Type="http://schemas.openxmlformats.org/officeDocument/2006/relationships/chart" Target="../charts/chart68.xml"/><Relationship Id="rId4" Type="http://schemas.openxmlformats.org/officeDocument/2006/relationships/chart" Target="../charts/chart67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7" Type="http://schemas.openxmlformats.org/officeDocument/2006/relationships/chart" Target="../charts/chart77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6" Type="http://schemas.openxmlformats.org/officeDocument/2006/relationships/chart" Target="../charts/chart76.xml"/><Relationship Id="rId5" Type="http://schemas.openxmlformats.org/officeDocument/2006/relationships/chart" Target="../charts/chart75.xml"/><Relationship Id="rId4" Type="http://schemas.openxmlformats.org/officeDocument/2006/relationships/chart" Target="../charts/chart7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0.xml"/><Relationship Id="rId7" Type="http://schemas.openxmlformats.org/officeDocument/2006/relationships/chart" Target="../charts/chart84.xml"/><Relationship Id="rId2" Type="http://schemas.openxmlformats.org/officeDocument/2006/relationships/chart" Target="../charts/chart79.xml"/><Relationship Id="rId1" Type="http://schemas.openxmlformats.org/officeDocument/2006/relationships/chart" Target="../charts/chart78.xml"/><Relationship Id="rId6" Type="http://schemas.openxmlformats.org/officeDocument/2006/relationships/chart" Target="../charts/chart83.xml"/><Relationship Id="rId5" Type="http://schemas.openxmlformats.org/officeDocument/2006/relationships/chart" Target="../charts/chart82.xml"/><Relationship Id="rId4" Type="http://schemas.openxmlformats.org/officeDocument/2006/relationships/chart" Target="../charts/chart8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7.xml"/><Relationship Id="rId7" Type="http://schemas.openxmlformats.org/officeDocument/2006/relationships/chart" Target="../charts/chart91.xml"/><Relationship Id="rId2" Type="http://schemas.openxmlformats.org/officeDocument/2006/relationships/chart" Target="../charts/chart86.xml"/><Relationship Id="rId1" Type="http://schemas.openxmlformats.org/officeDocument/2006/relationships/chart" Target="../charts/chart85.xml"/><Relationship Id="rId6" Type="http://schemas.openxmlformats.org/officeDocument/2006/relationships/chart" Target="../charts/chart90.xml"/><Relationship Id="rId5" Type="http://schemas.openxmlformats.org/officeDocument/2006/relationships/chart" Target="../charts/chart89.xml"/><Relationship Id="rId4" Type="http://schemas.openxmlformats.org/officeDocument/2006/relationships/chart" Target="../charts/chart88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4.xml"/><Relationship Id="rId7" Type="http://schemas.openxmlformats.org/officeDocument/2006/relationships/chart" Target="../charts/chart98.xml"/><Relationship Id="rId2" Type="http://schemas.openxmlformats.org/officeDocument/2006/relationships/chart" Target="../charts/chart93.xml"/><Relationship Id="rId1" Type="http://schemas.openxmlformats.org/officeDocument/2006/relationships/chart" Target="../charts/chart92.xml"/><Relationship Id="rId6" Type="http://schemas.openxmlformats.org/officeDocument/2006/relationships/chart" Target="../charts/chart97.xml"/><Relationship Id="rId5" Type="http://schemas.openxmlformats.org/officeDocument/2006/relationships/chart" Target="../charts/chart96.xml"/><Relationship Id="rId4" Type="http://schemas.openxmlformats.org/officeDocument/2006/relationships/chart" Target="../charts/chart95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1.xml"/><Relationship Id="rId7" Type="http://schemas.openxmlformats.org/officeDocument/2006/relationships/chart" Target="../charts/chart105.xml"/><Relationship Id="rId2" Type="http://schemas.openxmlformats.org/officeDocument/2006/relationships/chart" Target="../charts/chart100.xml"/><Relationship Id="rId1" Type="http://schemas.openxmlformats.org/officeDocument/2006/relationships/chart" Target="../charts/chart99.xml"/><Relationship Id="rId6" Type="http://schemas.openxmlformats.org/officeDocument/2006/relationships/chart" Target="../charts/chart104.xml"/><Relationship Id="rId5" Type="http://schemas.openxmlformats.org/officeDocument/2006/relationships/chart" Target="../charts/chart103.xml"/><Relationship Id="rId4" Type="http://schemas.openxmlformats.org/officeDocument/2006/relationships/chart" Target="../charts/chart102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8.xml"/><Relationship Id="rId7" Type="http://schemas.openxmlformats.org/officeDocument/2006/relationships/chart" Target="../charts/chart112.xml"/><Relationship Id="rId2" Type="http://schemas.openxmlformats.org/officeDocument/2006/relationships/chart" Target="../charts/chart107.xml"/><Relationship Id="rId1" Type="http://schemas.openxmlformats.org/officeDocument/2006/relationships/chart" Target="../charts/chart106.xml"/><Relationship Id="rId6" Type="http://schemas.openxmlformats.org/officeDocument/2006/relationships/chart" Target="../charts/chart111.xml"/><Relationship Id="rId5" Type="http://schemas.openxmlformats.org/officeDocument/2006/relationships/chart" Target="../charts/chart110.xml"/><Relationship Id="rId4" Type="http://schemas.openxmlformats.org/officeDocument/2006/relationships/chart" Target="../charts/chart109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5.xml"/><Relationship Id="rId7" Type="http://schemas.openxmlformats.org/officeDocument/2006/relationships/chart" Target="../charts/chart119.xml"/><Relationship Id="rId2" Type="http://schemas.openxmlformats.org/officeDocument/2006/relationships/chart" Target="../charts/chart114.xml"/><Relationship Id="rId1" Type="http://schemas.openxmlformats.org/officeDocument/2006/relationships/chart" Target="../charts/chart113.xml"/><Relationship Id="rId6" Type="http://schemas.openxmlformats.org/officeDocument/2006/relationships/chart" Target="../charts/chart118.xml"/><Relationship Id="rId5" Type="http://schemas.openxmlformats.org/officeDocument/2006/relationships/chart" Target="../charts/chart117.xml"/><Relationship Id="rId4" Type="http://schemas.openxmlformats.org/officeDocument/2006/relationships/chart" Target="../charts/chart116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2.xml"/><Relationship Id="rId7" Type="http://schemas.openxmlformats.org/officeDocument/2006/relationships/chart" Target="../charts/chart126.xml"/><Relationship Id="rId2" Type="http://schemas.openxmlformats.org/officeDocument/2006/relationships/chart" Target="../charts/chart121.xml"/><Relationship Id="rId1" Type="http://schemas.openxmlformats.org/officeDocument/2006/relationships/chart" Target="../charts/chart120.xml"/><Relationship Id="rId6" Type="http://schemas.openxmlformats.org/officeDocument/2006/relationships/chart" Target="../charts/chart125.xml"/><Relationship Id="rId5" Type="http://schemas.openxmlformats.org/officeDocument/2006/relationships/chart" Target="../charts/chart124.xml"/><Relationship Id="rId4" Type="http://schemas.openxmlformats.org/officeDocument/2006/relationships/chart" Target="../charts/chart123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9.xml"/><Relationship Id="rId7" Type="http://schemas.openxmlformats.org/officeDocument/2006/relationships/chart" Target="../charts/chart133.xml"/><Relationship Id="rId2" Type="http://schemas.openxmlformats.org/officeDocument/2006/relationships/chart" Target="../charts/chart128.xml"/><Relationship Id="rId1" Type="http://schemas.openxmlformats.org/officeDocument/2006/relationships/chart" Target="../charts/chart127.xml"/><Relationship Id="rId6" Type="http://schemas.openxmlformats.org/officeDocument/2006/relationships/chart" Target="../charts/chart132.xml"/><Relationship Id="rId5" Type="http://schemas.openxmlformats.org/officeDocument/2006/relationships/chart" Target="../charts/chart131.xml"/><Relationship Id="rId4" Type="http://schemas.openxmlformats.org/officeDocument/2006/relationships/chart" Target="../charts/chart130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6.xml"/><Relationship Id="rId7" Type="http://schemas.openxmlformats.org/officeDocument/2006/relationships/chart" Target="../charts/chart140.xml"/><Relationship Id="rId2" Type="http://schemas.openxmlformats.org/officeDocument/2006/relationships/chart" Target="../charts/chart135.xml"/><Relationship Id="rId1" Type="http://schemas.openxmlformats.org/officeDocument/2006/relationships/chart" Target="../charts/chart134.xml"/><Relationship Id="rId6" Type="http://schemas.openxmlformats.org/officeDocument/2006/relationships/chart" Target="../charts/chart139.xml"/><Relationship Id="rId5" Type="http://schemas.openxmlformats.org/officeDocument/2006/relationships/chart" Target="../charts/chart138.xml"/><Relationship Id="rId4" Type="http://schemas.openxmlformats.org/officeDocument/2006/relationships/chart" Target="../charts/chart137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3.xml"/><Relationship Id="rId7" Type="http://schemas.openxmlformats.org/officeDocument/2006/relationships/chart" Target="../charts/chart147.xml"/><Relationship Id="rId2" Type="http://schemas.openxmlformats.org/officeDocument/2006/relationships/chart" Target="../charts/chart142.xml"/><Relationship Id="rId1" Type="http://schemas.openxmlformats.org/officeDocument/2006/relationships/chart" Target="../charts/chart141.xml"/><Relationship Id="rId6" Type="http://schemas.openxmlformats.org/officeDocument/2006/relationships/chart" Target="../charts/chart146.xml"/><Relationship Id="rId5" Type="http://schemas.openxmlformats.org/officeDocument/2006/relationships/chart" Target="../charts/chart145.xml"/><Relationship Id="rId4" Type="http://schemas.openxmlformats.org/officeDocument/2006/relationships/chart" Target="../charts/chart144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0.xml"/><Relationship Id="rId7" Type="http://schemas.openxmlformats.org/officeDocument/2006/relationships/chart" Target="../charts/chart154.xml"/><Relationship Id="rId2" Type="http://schemas.openxmlformats.org/officeDocument/2006/relationships/chart" Target="../charts/chart149.xml"/><Relationship Id="rId1" Type="http://schemas.openxmlformats.org/officeDocument/2006/relationships/chart" Target="../charts/chart148.xml"/><Relationship Id="rId6" Type="http://schemas.openxmlformats.org/officeDocument/2006/relationships/chart" Target="../charts/chart153.xml"/><Relationship Id="rId5" Type="http://schemas.openxmlformats.org/officeDocument/2006/relationships/chart" Target="../charts/chart152.xml"/><Relationship Id="rId4" Type="http://schemas.openxmlformats.org/officeDocument/2006/relationships/chart" Target="../charts/chart151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7.xml"/><Relationship Id="rId7" Type="http://schemas.openxmlformats.org/officeDocument/2006/relationships/chart" Target="../charts/chart161.xml"/><Relationship Id="rId2" Type="http://schemas.openxmlformats.org/officeDocument/2006/relationships/chart" Target="../charts/chart156.xml"/><Relationship Id="rId1" Type="http://schemas.openxmlformats.org/officeDocument/2006/relationships/chart" Target="../charts/chart155.xml"/><Relationship Id="rId6" Type="http://schemas.openxmlformats.org/officeDocument/2006/relationships/chart" Target="../charts/chart160.xml"/><Relationship Id="rId5" Type="http://schemas.openxmlformats.org/officeDocument/2006/relationships/chart" Target="../charts/chart159.xml"/><Relationship Id="rId4" Type="http://schemas.openxmlformats.org/officeDocument/2006/relationships/chart" Target="../charts/chart158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4.xml"/><Relationship Id="rId7" Type="http://schemas.openxmlformats.org/officeDocument/2006/relationships/chart" Target="../charts/chart168.xml"/><Relationship Id="rId2" Type="http://schemas.openxmlformats.org/officeDocument/2006/relationships/chart" Target="../charts/chart163.xml"/><Relationship Id="rId1" Type="http://schemas.openxmlformats.org/officeDocument/2006/relationships/chart" Target="../charts/chart162.xml"/><Relationship Id="rId6" Type="http://schemas.openxmlformats.org/officeDocument/2006/relationships/chart" Target="../charts/chart167.xml"/><Relationship Id="rId5" Type="http://schemas.openxmlformats.org/officeDocument/2006/relationships/chart" Target="../charts/chart166.xml"/><Relationship Id="rId4" Type="http://schemas.openxmlformats.org/officeDocument/2006/relationships/chart" Target="../charts/chart165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1.xml"/><Relationship Id="rId7" Type="http://schemas.openxmlformats.org/officeDocument/2006/relationships/chart" Target="../charts/chart175.xml"/><Relationship Id="rId2" Type="http://schemas.openxmlformats.org/officeDocument/2006/relationships/chart" Target="../charts/chart170.xml"/><Relationship Id="rId1" Type="http://schemas.openxmlformats.org/officeDocument/2006/relationships/chart" Target="../charts/chart169.xml"/><Relationship Id="rId6" Type="http://schemas.openxmlformats.org/officeDocument/2006/relationships/chart" Target="../charts/chart174.xml"/><Relationship Id="rId5" Type="http://schemas.openxmlformats.org/officeDocument/2006/relationships/chart" Target="../charts/chart173.xml"/><Relationship Id="rId4" Type="http://schemas.openxmlformats.org/officeDocument/2006/relationships/chart" Target="../charts/chart172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8.xml"/><Relationship Id="rId7" Type="http://schemas.openxmlformats.org/officeDocument/2006/relationships/chart" Target="../charts/chart182.xml"/><Relationship Id="rId2" Type="http://schemas.openxmlformats.org/officeDocument/2006/relationships/chart" Target="../charts/chart177.xml"/><Relationship Id="rId1" Type="http://schemas.openxmlformats.org/officeDocument/2006/relationships/chart" Target="../charts/chart176.xml"/><Relationship Id="rId6" Type="http://schemas.openxmlformats.org/officeDocument/2006/relationships/chart" Target="../charts/chart181.xml"/><Relationship Id="rId5" Type="http://schemas.openxmlformats.org/officeDocument/2006/relationships/chart" Target="../charts/chart180.xml"/><Relationship Id="rId4" Type="http://schemas.openxmlformats.org/officeDocument/2006/relationships/chart" Target="../charts/chart179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5.xml"/><Relationship Id="rId7" Type="http://schemas.openxmlformats.org/officeDocument/2006/relationships/chart" Target="../charts/chart189.xml"/><Relationship Id="rId2" Type="http://schemas.openxmlformats.org/officeDocument/2006/relationships/chart" Target="../charts/chart184.xml"/><Relationship Id="rId1" Type="http://schemas.openxmlformats.org/officeDocument/2006/relationships/chart" Target="../charts/chart183.xml"/><Relationship Id="rId6" Type="http://schemas.openxmlformats.org/officeDocument/2006/relationships/chart" Target="../charts/chart188.xml"/><Relationship Id="rId5" Type="http://schemas.openxmlformats.org/officeDocument/2006/relationships/chart" Target="../charts/chart187.xml"/><Relationship Id="rId4" Type="http://schemas.openxmlformats.org/officeDocument/2006/relationships/chart" Target="../charts/chart186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2.xml"/><Relationship Id="rId7" Type="http://schemas.openxmlformats.org/officeDocument/2006/relationships/chart" Target="../charts/chart196.xml"/><Relationship Id="rId2" Type="http://schemas.openxmlformats.org/officeDocument/2006/relationships/chart" Target="../charts/chart191.xml"/><Relationship Id="rId1" Type="http://schemas.openxmlformats.org/officeDocument/2006/relationships/chart" Target="../charts/chart190.xml"/><Relationship Id="rId6" Type="http://schemas.openxmlformats.org/officeDocument/2006/relationships/chart" Target="../charts/chart195.xml"/><Relationship Id="rId5" Type="http://schemas.openxmlformats.org/officeDocument/2006/relationships/chart" Target="../charts/chart194.xml"/><Relationship Id="rId4" Type="http://schemas.openxmlformats.org/officeDocument/2006/relationships/chart" Target="../charts/chart193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9.xml"/><Relationship Id="rId7" Type="http://schemas.openxmlformats.org/officeDocument/2006/relationships/chart" Target="../charts/chart203.xml"/><Relationship Id="rId2" Type="http://schemas.openxmlformats.org/officeDocument/2006/relationships/chart" Target="../charts/chart198.xml"/><Relationship Id="rId1" Type="http://schemas.openxmlformats.org/officeDocument/2006/relationships/chart" Target="../charts/chart197.xml"/><Relationship Id="rId6" Type="http://schemas.openxmlformats.org/officeDocument/2006/relationships/chart" Target="../charts/chart202.xml"/><Relationship Id="rId5" Type="http://schemas.openxmlformats.org/officeDocument/2006/relationships/chart" Target="../charts/chart201.xml"/><Relationship Id="rId4" Type="http://schemas.openxmlformats.org/officeDocument/2006/relationships/chart" Target="../charts/chart200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6.xml"/><Relationship Id="rId7" Type="http://schemas.openxmlformats.org/officeDocument/2006/relationships/chart" Target="../charts/chart210.xml"/><Relationship Id="rId2" Type="http://schemas.openxmlformats.org/officeDocument/2006/relationships/chart" Target="../charts/chart205.xml"/><Relationship Id="rId1" Type="http://schemas.openxmlformats.org/officeDocument/2006/relationships/chart" Target="../charts/chart204.xml"/><Relationship Id="rId6" Type="http://schemas.openxmlformats.org/officeDocument/2006/relationships/chart" Target="../charts/chart209.xml"/><Relationship Id="rId5" Type="http://schemas.openxmlformats.org/officeDocument/2006/relationships/chart" Target="../charts/chart208.xml"/><Relationship Id="rId4" Type="http://schemas.openxmlformats.org/officeDocument/2006/relationships/chart" Target="../charts/chart207.xm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3.xml"/><Relationship Id="rId7" Type="http://schemas.openxmlformats.org/officeDocument/2006/relationships/chart" Target="../charts/chart217.xml"/><Relationship Id="rId2" Type="http://schemas.openxmlformats.org/officeDocument/2006/relationships/chart" Target="../charts/chart212.xml"/><Relationship Id="rId1" Type="http://schemas.openxmlformats.org/officeDocument/2006/relationships/chart" Target="../charts/chart211.xml"/><Relationship Id="rId6" Type="http://schemas.openxmlformats.org/officeDocument/2006/relationships/chart" Target="../charts/chart216.xml"/><Relationship Id="rId5" Type="http://schemas.openxmlformats.org/officeDocument/2006/relationships/chart" Target="../charts/chart215.xml"/><Relationship Id="rId4" Type="http://schemas.openxmlformats.org/officeDocument/2006/relationships/chart" Target="../charts/chart214.xm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0.xml"/><Relationship Id="rId7" Type="http://schemas.openxmlformats.org/officeDocument/2006/relationships/chart" Target="../charts/chart224.xml"/><Relationship Id="rId2" Type="http://schemas.openxmlformats.org/officeDocument/2006/relationships/chart" Target="../charts/chart219.xml"/><Relationship Id="rId1" Type="http://schemas.openxmlformats.org/officeDocument/2006/relationships/chart" Target="../charts/chart218.xml"/><Relationship Id="rId6" Type="http://schemas.openxmlformats.org/officeDocument/2006/relationships/chart" Target="../charts/chart223.xml"/><Relationship Id="rId5" Type="http://schemas.openxmlformats.org/officeDocument/2006/relationships/chart" Target="../charts/chart222.xml"/><Relationship Id="rId4" Type="http://schemas.openxmlformats.org/officeDocument/2006/relationships/chart" Target="../charts/chart221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7.xml"/><Relationship Id="rId7" Type="http://schemas.openxmlformats.org/officeDocument/2006/relationships/chart" Target="../charts/chart231.xml"/><Relationship Id="rId2" Type="http://schemas.openxmlformats.org/officeDocument/2006/relationships/chart" Target="../charts/chart226.xml"/><Relationship Id="rId1" Type="http://schemas.openxmlformats.org/officeDocument/2006/relationships/chart" Target="../charts/chart225.xml"/><Relationship Id="rId6" Type="http://schemas.openxmlformats.org/officeDocument/2006/relationships/chart" Target="../charts/chart230.xml"/><Relationship Id="rId5" Type="http://schemas.openxmlformats.org/officeDocument/2006/relationships/chart" Target="../charts/chart229.xml"/><Relationship Id="rId4" Type="http://schemas.openxmlformats.org/officeDocument/2006/relationships/chart" Target="../charts/chart228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4.xml"/><Relationship Id="rId7" Type="http://schemas.openxmlformats.org/officeDocument/2006/relationships/chart" Target="../charts/chart238.xml"/><Relationship Id="rId2" Type="http://schemas.openxmlformats.org/officeDocument/2006/relationships/chart" Target="../charts/chart233.xml"/><Relationship Id="rId1" Type="http://schemas.openxmlformats.org/officeDocument/2006/relationships/chart" Target="../charts/chart232.xml"/><Relationship Id="rId6" Type="http://schemas.openxmlformats.org/officeDocument/2006/relationships/chart" Target="../charts/chart237.xml"/><Relationship Id="rId5" Type="http://schemas.openxmlformats.org/officeDocument/2006/relationships/chart" Target="../charts/chart236.xml"/><Relationship Id="rId4" Type="http://schemas.openxmlformats.org/officeDocument/2006/relationships/chart" Target="../charts/chart235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1.xml"/><Relationship Id="rId7" Type="http://schemas.openxmlformats.org/officeDocument/2006/relationships/chart" Target="../charts/chart245.xml"/><Relationship Id="rId2" Type="http://schemas.openxmlformats.org/officeDocument/2006/relationships/chart" Target="../charts/chart240.xml"/><Relationship Id="rId1" Type="http://schemas.openxmlformats.org/officeDocument/2006/relationships/chart" Target="../charts/chart239.xml"/><Relationship Id="rId6" Type="http://schemas.openxmlformats.org/officeDocument/2006/relationships/chart" Target="../charts/chart244.xml"/><Relationship Id="rId5" Type="http://schemas.openxmlformats.org/officeDocument/2006/relationships/chart" Target="../charts/chart243.xml"/><Relationship Id="rId4" Type="http://schemas.openxmlformats.org/officeDocument/2006/relationships/chart" Target="../charts/chart242.xm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8.xml"/><Relationship Id="rId7" Type="http://schemas.openxmlformats.org/officeDocument/2006/relationships/chart" Target="../charts/chart252.xml"/><Relationship Id="rId2" Type="http://schemas.openxmlformats.org/officeDocument/2006/relationships/chart" Target="../charts/chart247.xml"/><Relationship Id="rId1" Type="http://schemas.openxmlformats.org/officeDocument/2006/relationships/chart" Target="../charts/chart246.xml"/><Relationship Id="rId6" Type="http://schemas.openxmlformats.org/officeDocument/2006/relationships/chart" Target="../charts/chart251.xml"/><Relationship Id="rId5" Type="http://schemas.openxmlformats.org/officeDocument/2006/relationships/chart" Target="../charts/chart250.xml"/><Relationship Id="rId4" Type="http://schemas.openxmlformats.org/officeDocument/2006/relationships/chart" Target="../charts/chart24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77E92476-FD13-4527-90EC-B116B6DF69A1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BF363B87-9FD2-4CA6-8800-7A5DC3014EA8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7DE53338-C632-4A44-B4AE-A12EEDFB69FF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2120582C-A863-4DB9-96A6-351F2721A708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DFB181AE-538D-4DD2-8A18-B5085E35E794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AD5C6EA4-5578-40C4-9CA1-1B9FCB736403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CBC86404-27B9-4D75-A879-D91DBB4D5BDD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8F94DE1A-2AD2-41D1-9BE4-3D43DF01C7AF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EBBC2FF5-556F-48AC-9372-C35B73998D05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6BB0C1D1-201C-4D8C-B9C7-7B31BA2CCFA1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0FDC4081-B29C-4FAE-BBFE-831DB09DC0FA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0FFEB043-21C8-4365-9911-6B34A6168C64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88526EEB-F72A-41B9-8C9E-ACAE532B1B58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E54EC32D-9CD8-4D8C-8942-F4984F7174B0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E9F417A2-0935-439A-AFCE-A5B77BAF6B4B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2FC8013D-9A0A-4CC4-B003-C83EA4A4D976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572E427C-5704-4227-B0DE-2DE8F235A32B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9FEA3F66-D682-44F3-B3AE-CB0DA2CA174F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65678409-85DE-4F18-8925-BFE07786D179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896BC413-45B9-455A-B9F0-29B64D29224E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F0C55861-9FD1-4E5E-91AF-06843F4C4373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4CCAF3CA-551C-4679-8AD3-14394ADC4986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279C896A-95C5-4929-9886-226804BBF5E2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7F53DA58-4BA5-4226-93EA-469561133D5B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D6EC90F9-C48A-45DE-8E42-8DAC25EDE084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E0F9701E-4BCB-4521-A442-2437E2D40926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B07AD99F-11BA-4EC5-BC8D-F208A3D6C5C2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4B27FEE9-0B38-4F96-B5C3-AE2CD1E59960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477500BD-42A7-4EED-A089-B5A14716FB9E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CF865C68-2C5B-4093-8D56-55252DE69A6C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A31EBE64-7767-4852-8F74-B272DD1D9835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E4B3A610-FBE2-4A1E-9A7B-88F2E19086E6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8B9D2DE0-247E-441F-AB3A-44E305AC269D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D5142CD3-10EE-4002-B762-83CBE352745C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B6E36F80-60D5-4506-88DA-78E3CDA49FF6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3D22AA33-A1CC-4D00-99C9-5BA686BD6A00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CD381748-D1B5-4BCB-85BC-3C5BA084DA91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E2BF14BE-9BD5-4986-B015-1A6B19E32DDE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434C0C83-DA88-4C7C-BC6C-DEE070F1B9FA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DBA3617F-62AD-4F16-B54B-E0B761E15B21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E93F6C9F-CB10-4011-8B3D-BDAEDA17D596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6365E06D-88B0-449C-B760-E26CB309318F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7EC1EB6C-1613-482F-8E93-C2DFBD9E4C30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AA0380F5-BC01-477A-8E86-FE3D6B14642C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FDF9508C-FBB1-496A-A639-D903BD987806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6FD81199-2A7E-42F4-ABF1-41D7D1C28A06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BFABD6EC-8A3F-45A2-BC67-9601E1BABEA9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5520F780-B971-40AF-915A-1372B25A248E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378F706E-AD6C-4FCD-984E-5258D9ADCF43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A7007A36-E323-4340-8237-CB201AF4C9C2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A7355728-A1F1-413D-9255-8B7BF4F600A7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087FB7FD-6826-4E66-9F90-B328FB4D39A5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7669F189-75D5-44E6-94FF-63D3029F9F8B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FC2FC1A7-D4DB-4325-AD90-673B2D08C21C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DA3DCE4B-9C73-4424-A89F-CBD1D2BDE6D4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04ECD0FA-0A92-4D83-88BF-81DD86A47670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52D262D2-2351-46C0-A102-1A64F4421CFF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DC3E2A1A-B30F-4CCE-8564-9C2D636951CA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27DC13A7-0941-4042-BDCB-DF1FCF528EC1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029FB0F9-DC25-489A-907C-899A7FFA1D02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E1FD5597-3E81-4924-AA0B-52B901583418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AEA140C5-4961-434B-A22A-432EAC30A1B1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E8FD0AC5-4AC0-40BD-BC04-CFC3FA717F8C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B9C5D2B1-6C8A-494B-9799-FA97008EC66C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3C7445E2-B161-4FD7-A5FC-ABA75381CB0A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A454C6F0-1E66-4E2B-A788-B174D40847C1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54BA7A60-1686-49AF-85F1-FDDCC37CE8FF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4ADD5E1C-A1EB-49A6-9BDC-A497E359400F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841DFA37-E2CE-49FD-BA77-7D1F4EBACE30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6B96F663-1E6E-496F-9263-78D6FC591A33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707807EF-E0C4-493A-84DD-B460C266B7D4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1F7468AB-0918-48C8-BD98-E96F6FBB7E67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F1C6F219-6018-4505-9D7D-ED019AA1FB71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7D6B14D6-AEA4-4049-8444-24E0C7A152AC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AF5AD315-4478-45D5-8A58-73DC92DC29A2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CC098188-24FB-4353-839F-7D4CB5149A0C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93EE2075-D1FC-4C08-AA4B-E35E35174B3C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ED4A9C1F-2580-44B0-B3DA-1A6C632890DA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D39C9736-081A-477C-8987-E2B4CA2D9B15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8A186142-5143-4E9D-B005-FFFAF22C33A4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C27C75C4-5A6F-437C-987A-E960A68DEC9B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2F865195-8761-4DF2-8FF5-ACBB01ECB342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92C241A8-3FBE-43DD-89F3-FCF68787CFB6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5A0EEECC-422B-49E4-BF08-BE5386D21A86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D34F93B6-BDD8-45E6-B78A-9AEA1AB1CBF8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628AC799-827F-4488-88EB-F5D4E8A09EFC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80DC4A9D-1CBC-4399-8C67-04858B6788CC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AA3BB9A9-CA96-4238-B0BE-5BF0727BE473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AF99CDDA-F33B-48EC-82D6-E5A2BB72E0E1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20FB5CC9-F74B-4EA0-B5AB-18B4BCA70234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0929CF19-733D-4BAE-BBFE-B2ADE34A425F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57CD877A-20F8-4F4A-84BB-199A5B87FBF4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BC5F39F8-5F78-46EF-8AE1-28A4CD51B254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C5C302BE-1938-4FDD-A642-66CF7B3CC284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C6A36EAA-0A9A-49DB-A646-068B0E3FAB27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D856CA34-00E3-448B-9F26-59E5AB2DAFB7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3C2753F5-1B31-417E-970E-FB898C691495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04FC108A-86A8-4023-B248-EFB5977C9990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9FF07119-448E-4D8F-954F-96B03ADFFA58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00537A82-6D27-4A6C-986A-5E9259E1C6A7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9D96A59E-F1F4-4247-B2AE-185266D6F995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7A71460B-0E00-46A1-881F-F5E0741B6E99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2269B728-5000-48D7-9890-EDCD53946C63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9BD1EFCA-993F-4833-B9DE-0B5DC3DF2E3C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81ACD0AC-3A35-4D5D-B11D-E5C0CB293FB5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014AD51E-5784-4290-9BC4-9278194B15D8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0D361195-22FC-4E41-A6E3-94973CE560F6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035AB187-0BC7-4971-A0BB-E384C5448CD2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980B2301-36DB-4380-994E-FAE2B94DACC5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3B74BCBF-7572-4A8E-BF7C-75E2546332E7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95B25471-7717-4F56-84D9-EB2A907A68A8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261D905A-3D95-4EB6-B545-392B3FB69943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BFC43BE8-9A9A-46C0-BE65-6A24D0AC4129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3FE58B30-1BFC-4E3B-A177-D1607366806D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ED082E49-C828-4D12-A77D-BB2040384FB2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520362F6-09BB-41E2-B4B1-A03297A16B61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242FA741-4D31-4BDD-85B9-6F18A45E734E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80B8E5DD-3C16-40DE-B157-C2E0B0BA3C9A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292F4B16-D6D5-4C01-935D-11344991EB8D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9D4789AA-7675-4F18-BF63-E4BDD243DBA0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BC18EA00-9591-4235-A43D-1E69153BF322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9FB2BA5F-3286-45FD-BAD7-3422697525D2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4FAA970A-F752-48FF-AE0E-1BE92D971DFA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6B93CA2A-9B29-4C9F-AF8D-56869D3E3F95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40E14CB5-7F6A-46A0-92F2-9BF908336828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76605F14-B4FC-4581-9907-014CA1C648A0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AE8303F4-91EB-4866-8957-D798601E9223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2DB2F58B-5262-4BAA-81AC-657E3A47007B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E3EF5DC7-F9D8-40EA-9566-3E1A95975CFC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51BC3431-7B0D-4763-914D-88EEAE9C9F2B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24D822EA-5877-4973-AF8D-44FE911E07EB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E70D8CF6-1A38-4C29-8B87-06463AEA7E3A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A261D479-1E56-4A94-A174-C0DAE344D2D9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64079622-594B-4CB3-9ECF-6038F1E8FCDC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182E8DF4-B8A9-42E5-8F48-87E8E4EC3287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D25B6C1B-2888-417B-B398-9F887D75B079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FFC82888-7021-41A2-A877-B1350F97466B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6B5BE8C4-4005-41AC-9573-D7B2C8AB26CF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723A297F-CA54-40A5-9314-73803CDA113B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783CEE43-73FB-43FF-9A43-0A126E2344D7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4F044BAD-6151-4464-881D-04EB6794E82C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68EFBAA3-C562-4373-AE23-35F9270501AA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DFFBF84B-C9EF-4AF8-9F2D-B7A317BE4745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511E562F-9F9C-4D5D-9510-80BBD6A45562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1060197C-08E0-4378-817B-91AFCD2BFF21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1016055F-4529-4D09-998E-7524AA9DEEFC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812CCC04-9227-4E21-AF57-1463A08DC958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B8598D17-55AA-4068-A96A-138C5EDCD58D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EB14F774-9E74-465B-A722-36A802F70AEA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D3FA6DF9-DAD0-43F6-A40F-A1946CABAFF3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949A2C26-3CC9-4CAD-B23D-C199B55FCC5A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79F9E334-B4D8-4448-94F5-5554D3F10586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4ED05165-D63C-435B-9474-94C606D00872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89018EF7-123C-4359-BA40-DBFA528C52B2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D516FF20-3E55-4972-9DEB-7DAB191F8603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121401C8-699E-4445-BB49-4A73C7A81C71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66AC53FA-FB21-4BB1-AFDA-1AB675FE9448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2618BAA5-84E5-4088-80EB-8F11EB974550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B4F2B6E8-733D-49B2-AB84-18535A3990C5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85D1B6EC-4EED-4BF6-A24C-A6C9FAF57B91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23</xdr:col>
      <xdr:colOff>-1</xdr:colOff>
      <xdr:row>26</xdr:row>
      <xdr:rowOff>0</xdr:rowOff>
    </xdr:to>
    <xdr:grpSp>
      <xdr:nvGrpSpPr>
        <xdr:cNvPr id="3" name="群組 2">
          <a:extLst>
            <a:ext uri="{FF2B5EF4-FFF2-40B4-BE49-F238E27FC236}">
              <a16:creationId xmlns:a16="http://schemas.microsoft.com/office/drawing/2014/main" id="{0C09B1B1-94F6-B82F-6198-7A142147E642}"/>
            </a:ext>
          </a:extLst>
        </xdr:cNvPr>
        <xdr:cNvGrpSpPr/>
      </xdr:nvGrpSpPr>
      <xdr:grpSpPr>
        <a:xfrm>
          <a:off x="0" y="816429"/>
          <a:ext cx="15357928" cy="6223000"/>
          <a:chOff x="1" y="685800"/>
          <a:chExt cx="15000513" cy="5268686"/>
        </a:xfrm>
      </xdr:grpSpPr>
      <xdr:graphicFrame macro="">
        <xdr:nvGraphicFramePr>
          <xdr:cNvPr id="10" name="圖表 9">
            <a:extLst>
              <a:ext uri="{FF2B5EF4-FFF2-40B4-BE49-F238E27FC236}">
                <a16:creationId xmlns:a16="http://schemas.microsoft.com/office/drawing/2014/main" id="{CC3ABD5A-5A58-4A74-AC6D-14A377C54B6E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1" name="圖表 10">
            <a:extLst>
              <a:ext uri="{FF2B5EF4-FFF2-40B4-BE49-F238E27FC236}">
                <a16:creationId xmlns:a16="http://schemas.microsoft.com/office/drawing/2014/main" id="{32514AA3-97C3-463A-8287-F7459485BB75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2" name="圖表 11">
            <a:extLst>
              <a:ext uri="{FF2B5EF4-FFF2-40B4-BE49-F238E27FC236}">
                <a16:creationId xmlns:a16="http://schemas.microsoft.com/office/drawing/2014/main" id="{243573C8-0752-48C6-870C-78CAC6F1A04F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3" name="圖表 12">
            <a:extLst>
              <a:ext uri="{FF2B5EF4-FFF2-40B4-BE49-F238E27FC236}">
                <a16:creationId xmlns:a16="http://schemas.microsoft.com/office/drawing/2014/main" id="{6CF747ED-B557-42D5-B38E-7D8087C1EFF9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C550054B-B799-4C2F-ACE1-96B394C7E256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77F2008A-4506-40A7-A678-0A2BDFDE2171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1FF00ADB-A187-4B7D-9E24-08FED1C1FCAA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7EED4ACA-290E-495F-A7CE-C27BCB2BF2C4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4594C3A4-305C-4154-A2E1-B0DFD7B444A6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06933DB6-5105-43EA-9D1D-2F98C845703B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27FF4DD6-2E17-45CE-8B7D-5C935C9337A1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414BFAC6-ECD8-4057-A78C-6F007C351A50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3B2B5437-6EB8-4A66-B18C-2324A9BF4D6D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431EF0FA-4FD6-4A29-B7E7-70B0540ACAE1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157603F6-5C9E-4019-B7B5-F1B67C8DF2B9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75BF86C7-F5E1-4EA3-BA3A-AECE6B39A929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FC6FD116-0128-402C-9235-7F028C57BE00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200EF3B7-15B1-48E9-B03B-B2904FD29A66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2A519BDB-8038-4417-A2BD-515E7DC6FE5E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4DD1E224-93AB-439D-8067-E29243275CDF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004D50F0-69D1-4AF3-B91F-DC90CED6F4A2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DD30674F-6BC3-4E05-BF37-7FE354279BAC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F76EBA35-5A54-4DE6-A0D0-47DB0728C52E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8DC0D801-5B5F-4823-9B74-2323C2F430AF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950490D0-E1F1-4C1F-9F63-B2AE9D82B99E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8875F7F2-2604-4CF7-BB59-E100D873EB8F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D60814D7-04F7-450B-A8F8-73832B792870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0EF788DD-BA65-4698-89F1-1D317354A9D1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D4A7EFD8-C539-4511-8A7B-DABE9D58AE5B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4247A245-0D1D-425B-B766-B61A8741F126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C8D608DB-908C-4B31-91FC-50E2ECEB692A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A3EE936C-332A-45B6-8897-1C19997B7598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3D276693-9378-4CA8-A26C-8CC8940DC0E3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264C0BBF-2FD8-42D4-BDFB-54A974DDB2DA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24B4B886-277B-417F-9D90-AC1AB5D42C62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5B53409F-AD8E-46DC-96F7-F74BDBF13420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0715699F-5F0C-42AE-BE6F-3F90E1041F9D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2E6F6C3B-7A2C-4559-BD97-F98374BEC4F0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C990FEA8-A04E-4779-BE15-8DA5D2D3DCAB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643A109B-996E-470D-A2C1-E2F4FF3CF7B4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B92FE0F5-3A03-4AB0-BBB1-3C3FB1368CB8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68ADD3FD-A757-459D-93E0-74820F4E775C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3318F165-CA25-4D14-BC4E-69B7BEA4254D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B75BC4E6-B819-426E-9FF1-54CC135C3C4D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ABDEF85A-8FB1-464E-A052-5F4360B9187E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6EFDB656-05A5-4A7E-8960-B0B45D89F269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3EE25C33-CFB6-4D8E-8CA2-788E09132F61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F7CC2014-7228-49E5-A533-BEA0493F0FC9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57EAD8D0-EF8F-4C1B-9343-1F5F33221168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26EFF37B-9775-457A-B96C-165EF0DCC685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36FA0E07-E465-49E4-A65C-31D3BB0DBA44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4F866959-4AE9-4DEC-BEB1-BC68D017AB57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AC304036-F481-4FF2-B962-39A4290C8BCE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E900F335-6020-4AC2-8F1D-4873ABC60365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8053AA69-36CD-45FA-88EF-847AEFAF4752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F0652611-0FC2-4E79-93BC-6E67E57D1D5A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ABDDB704-6858-4FA9-8044-C009F3C35838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29DBC720-2A78-441B-AF43-2B534C0684D4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A6017C3B-8451-4EBF-ACBC-4E9C23D375CC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C2681785-855D-4B28-A0DA-F1BC0CE9369D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F70ADBBC-FCB4-49A5-9A81-C2E7AD92680A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306ACC97-20CF-41DA-838A-8DC468CBEC32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22B1DE28-747F-4CD2-B0BC-B45514D152C3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10C789C9-93A9-434D-BB20-45453ADB98B6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29116C1E-ABB3-4E27-B6CB-2AA49E6A3C8F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08166667-A246-4097-9839-B57357745864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CEB2CBBF-9E13-4AD9-9CCD-80B3AC1FC0D2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BE658376-1482-46C5-9FD9-7CF586C0BF06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BD7B810D-75BC-4ACC-9E43-92E9A9AA51FB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E315B6D7-A259-4C83-BE06-583E7031073D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E91F898E-137E-455E-830A-4342AE4C075C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B2C3B1A7-6212-49EA-AB9D-CF7188BAF4CD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9BF66121-B2CF-40DB-B08D-33A8FEA799DD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E3250A58-C574-424E-830E-F6BC958D6CBD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9587A7E5-7CF9-46F3-B729-53758A14D64E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31A21E56-AC7D-423C-9B23-88C8A72AD626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B4F997BB-F760-403A-B517-6A5E927032C4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03CA4FB0-69E8-47EB-9C65-306EC0720EC5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407C83D8-4872-436F-9113-F56A51BCAB42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3CB4018E-313A-44F8-9C58-115C1602B8F8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EF4ABB69-FDF5-43A7-A7E7-3377407B8999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9AC31E9E-6D17-425D-A0E4-38AFA2FAA161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956E764A-8291-4294-8CD0-6AFE00A06A78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91943BE2-322C-459F-B020-F57D68ADBB7E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B18BE5DD-6112-4C45-8FBB-297971FFF7B9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1A9AC409-AFFB-45CB-A6CE-9F3A10CFADC8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BCA2D77C-9008-4231-AB81-E8060B89AD39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4EA8BE2E-2ACB-4FD5-8C58-1599E6EA7C64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C038667D-118B-444F-BD1E-8ED10B723620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37B45421-6DF7-4D7D-AF2E-09E99A8E2E59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180D03CE-9EF2-436E-A9FE-A45F29A40CB9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9AEF26B4-94AC-41AB-8848-4981DBBAC8E8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B2199F47-162A-440D-87BB-C9FD8BB40491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D128E700-0AAD-49C7-AD74-8E28B7B88BDD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2A81AC6E-11F6-436B-8763-E676BC60551F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CDF27D96-101E-4669-98F9-ADC1B2371359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219659DA-EDF7-4506-A6BA-F84FC3549641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64A7928F-466D-43F3-8CD9-21530F4AF22B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25607BFB-3B70-453E-A23A-FF5646BDC934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1912C31D-F1E0-4426-9BB6-C3C23618ACD4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76E76C7F-28F7-4154-8205-6740DB54DB02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3525173A-B7CD-4974-94AD-07697DB15F16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0E3DD789-C507-4397-8256-9447D813AB18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E74A5441-574C-44CB-8985-884E4F29E7B4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9B3FD82C-D7B6-439D-9E0A-C51BB772449A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319C3A37-0875-454E-9B33-565901587CE2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80403758-594F-415E-9DE0-03683790C02F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B4429023-156E-4A44-A89E-9D6B41D28106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D2225634-9A4E-4BD6-80CD-BBB123AC796B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65DC7AA4-ACBF-4D57-9F71-4963071CF865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C16D370A-666E-445E-81BB-5F078813E8D6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2AB0A4A7-DE21-44A5-9457-DE21FE9A3D4B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B37941BA-64DE-4239-9AE3-9C1E4F098F61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30F95C1F-52C3-40F9-938D-FFA5291135FF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9C1029E7-2164-4A78-9D69-AF055398D8DD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07B88988-3721-4CAC-9B2E-C62148643D94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8E12A703-C47E-432B-84DF-B4ED1CF00278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17856923-9568-4BA4-86A3-AC6EA4FF455B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F590038B-8BBD-4074-95E7-2452F477E2D6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22</xdr:col>
      <xdr:colOff>518159</xdr:colOff>
      <xdr:row>26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139C134C-64EA-4176-B5B8-A819849636AC}"/>
            </a:ext>
          </a:extLst>
        </xdr:cNvPr>
        <xdr:cNvGrpSpPr/>
      </xdr:nvGrpSpPr>
      <xdr:grpSpPr>
        <a:xfrm>
          <a:off x="0" y="816429"/>
          <a:ext cx="15349945" cy="6223000"/>
          <a:chOff x="1" y="685800"/>
          <a:chExt cx="15000513" cy="5268686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E7A87EA1-CCDA-4ADC-A0CD-BAA2BBF5E308}"/>
              </a:ext>
            </a:extLst>
          </xdr:cNvPr>
          <xdr:cNvGraphicFramePr>
            <a:graphicFrameLocks/>
          </xdr:cNvGraphicFramePr>
        </xdr:nvGraphicFramePr>
        <xdr:xfrm>
          <a:off x="1" y="3374914"/>
          <a:ext cx="3331029" cy="25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C0779304-7FC7-4E19-B0B8-FE2D1F26B465}"/>
              </a:ext>
            </a:extLst>
          </xdr:cNvPr>
          <xdr:cNvGraphicFramePr>
            <a:graphicFrameLocks/>
          </xdr:cNvGraphicFramePr>
        </xdr:nvGraphicFramePr>
        <xdr:xfrm>
          <a:off x="3331029" y="3287486"/>
          <a:ext cx="3331029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圖表 4">
            <a:extLst>
              <a:ext uri="{FF2B5EF4-FFF2-40B4-BE49-F238E27FC236}">
                <a16:creationId xmlns:a16="http://schemas.microsoft.com/office/drawing/2014/main" id="{2E73EFEA-8380-4621-ABBD-8D5E75CA14A9}"/>
              </a:ext>
            </a:extLst>
          </xdr:cNvPr>
          <xdr:cNvGraphicFramePr>
            <a:graphicFrameLocks/>
          </xdr:cNvGraphicFramePr>
        </xdr:nvGraphicFramePr>
        <xdr:xfrm>
          <a:off x="10319657" y="3338456"/>
          <a:ext cx="4680857" cy="2616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圖表 5">
            <a:extLst>
              <a:ext uri="{FF2B5EF4-FFF2-40B4-BE49-F238E27FC236}">
                <a16:creationId xmlns:a16="http://schemas.microsoft.com/office/drawing/2014/main" id="{EB86A087-F8E7-464F-B586-CF38E3C26F9F}"/>
              </a:ext>
            </a:extLst>
          </xdr:cNvPr>
          <xdr:cNvGraphicFramePr>
            <a:graphicFrameLocks/>
          </xdr:cNvGraphicFramePr>
        </xdr:nvGraphicFramePr>
        <xdr:xfrm>
          <a:off x="6649572" y="3363686"/>
          <a:ext cx="3670086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圖表 6">
            <a:extLst>
              <a:ext uri="{FF2B5EF4-FFF2-40B4-BE49-F238E27FC236}">
                <a16:creationId xmlns:a16="http://schemas.microsoft.com/office/drawing/2014/main" id="{55B6641C-FF01-4B19-B473-15A5A06C1C8C}"/>
              </a:ext>
            </a:extLst>
          </xdr:cNvPr>
          <xdr:cNvGraphicFramePr>
            <a:graphicFrameLocks/>
          </xdr:cNvGraphicFramePr>
        </xdr:nvGraphicFramePr>
        <xdr:xfrm>
          <a:off x="1" y="685801"/>
          <a:ext cx="4724399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2CD8DE8B-6253-4A46-8C3C-083B3FC4E117}"/>
              </a:ext>
            </a:extLst>
          </xdr:cNvPr>
          <xdr:cNvGraphicFramePr>
            <a:graphicFrameLocks/>
          </xdr:cNvGraphicFramePr>
        </xdr:nvGraphicFramePr>
        <xdr:xfrm>
          <a:off x="4724400" y="685800"/>
          <a:ext cx="5083508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23537DFC-C552-44D7-84BE-E522899F5641}"/>
              </a:ext>
            </a:extLst>
          </xdr:cNvPr>
          <xdr:cNvGraphicFramePr>
            <a:graphicFrameLocks/>
          </xdr:cNvGraphicFramePr>
        </xdr:nvGraphicFramePr>
        <xdr:xfrm>
          <a:off x="9797142" y="685800"/>
          <a:ext cx="5203372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CE3E00-BB41-4C36-AAEC-3A0F4FDE388B}" name="表格1" displayName="表格1" ref="A1:A1048576" totalsRowShown="0" headerRowDxfId="20" dataDxfId="18" headerRowBorderDxfId="19" tableBorderDxfId="17">
  <autoFilter ref="A1:A1048576" xr:uid="{12CE3E00-BB41-4C36-AAEC-3A0F4FDE388B}"/>
  <tableColumns count="1">
    <tableColumn id="1" xr3:uid="{F312FAAA-2AF5-422B-A092-52F6CC34E753}" name="量測日期" dataDxfId="1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FCA4E9-5188-40F5-9300-3D190F33EC64}" name="表格2_8" displayName="表格2_8" ref="AC2:AC15" totalsRowShown="0" headerRowDxfId="15" dataDxfId="13" headerRowBorderDxfId="14" tableBorderDxfId="12">
  <autoFilter ref="AC2:AC15" xr:uid="{36FCA4E9-5188-40F5-9300-3D190F33EC64}"/>
  <tableColumns count="1">
    <tableColumn id="1" xr3:uid="{92753CBB-6AFF-4B07-98A2-2B37C962E9EB}" name="姓名" dataDxfId="11">
      <calculatedColumnFormula>C3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BCB6C2-0DFC-4570-A7E5-A550C6EAC264}" name="表格4" displayName="表格4" ref="AA2:AA38" totalsRowShown="0" headerRowDxfId="10" dataDxfId="8" headerRowBorderDxfId="9" tableBorderDxfId="7">
  <autoFilter ref="AA2:AA38" xr:uid="{F0BCB6C2-0DFC-4570-A7E5-A550C6EAC264}">
    <filterColumn colId="0">
      <filters>
        <dateGroupItem year="2025" month="2" dateTimeGrouping="month"/>
        <dateGroupItem year="2025" month="3" dateTimeGrouping="month"/>
      </filters>
    </filterColumn>
  </autoFilter>
  <tableColumns count="1">
    <tableColumn id="1" xr3:uid="{67CB25E0-12D9-439C-B9F8-E99252C527D2}" name="量測日期" dataDxfId="6">
      <calculatedColumnFormula>DATE(MID(A3,1,3)+1911,MID(A3,4,2),MID(A3,6,2))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自訂 2">
      <a:majorFont>
        <a:latin typeface="Times New Roman"/>
        <a:ea typeface="新細明體"/>
        <a:cs typeface=""/>
      </a:majorFont>
      <a:minorFont>
        <a:latin typeface="Times New Roman"/>
        <a:ea typeface="新細明體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6B60-4361-4E6B-B20D-A7313E1D36AC}">
  <dimension ref="A1:J32"/>
  <sheetViews>
    <sheetView workbookViewId="0">
      <selection activeCell="A26" sqref="A26:A27"/>
    </sheetView>
  </sheetViews>
  <sheetFormatPr defaultRowHeight="17"/>
  <cols>
    <col min="1" max="1" width="31.1796875" style="47" customWidth="1"/>
    <col min="2" max="2" width="20.1796875" style="47" customWidth="1"/>
    <col min="7" max="7" width="16.1796875" customWidth="1"/>
    <col min="9" max="9" width="14.08984375" customWidth="1"/>
  </cols>
  <sheetData>
    <row r="1" spans="1:7">
      <c r="A1" s="47" t="s">
        <v>72</v>
      </c>
      <c r="B1" s="47" t="s">
        <v>73</v>
      </c>
    </row>
    <row r="2" spans="1:7">
      <c r="A2" s="48">
        <v>45767</v>
      </c>
      <c r="B2" s="47" t="s">
        <v>116</v>
      </c>
      <c r="D2" s="47" t="s">
        <v>71</v>
      </c>
    </row>
    <row r="3" spans="1:7">
      <c r="A3" s="48">
        <v>45768</v>
      </c>
      <c r="B3" s="47" t="s">
        <v>117</v>
      </c>
      <c r="D3" s="47" t="s">
        <v>74</v>
      </c>
    </row>
    <row r="4" spans="1:7">
      <c r="A4" s="48"/>
      <c r="G4" s="49"/>
    </row>
    <row r="5" spans="1:7">
      <c r="A5" s="48"/>
    </row>
    <row r="6" spans="1:7">
      <c r="A6" s="48"/>
    </row>
    <row r="7" spans="1:7">
      <c r="A7" s="48"/>
    </row>
    <row r="8" spans="1:7">
      <c r="A8" s="48"/>
    </row>
    <row r="9" spans="1:7">
      <c r="A9" s="48"/>
    </row>
    <row r="10" spans="1:7">
      <c r="A10" s="48"/>
    </row>
    <row r="11" spans="1:7">
      <c r="A11" s="48"/>
    </row>
    <row r="12" spans="1:7">
      <c r="A12" s="48"/>
    </row>
    <row r="13" spans="1:7">
      <c r="A13" s="48"/>
    </row>
    <row r="14" spans="1:7">
      <c r="A14" s="48"/>
    </row>
    <row r="15" spans="1:7">
      <c r="A15" s="48"/>
    </row>
    <row r="16" spans="1:7">
      <c r="A16" s="48"/>
    </row>
    <row r="17" spans="1:10">
      <c r="A17" s="48"/>
    </row>
    <row r="18" spans="1:10">
      <c r="A18" s="48"/>
    </row>
    <row r="19" spans="1:10">
      <c r="A19" s="48"/>
    </row>
    <row r="20" spans="1:10">
      <c r="A20" s="48"/>
    </row>
    <row r="21" spans="1:10">
      <c r="A21" s="48"/>
    </row>
    <row r="22" spans="1:10">
      <c r="A22" s="48"/>
    </row>
    <row r="23" spans="1:10">
      <c r="A23" s="48"/>
    </row>
    <row r="24" spans="1:10">
      <c r="A24" s="48"/>
    </row>
    <row r="25" spans="1:10">
      <c r="A25" s="48"/>
    </row>
    <row r="26" spans="1:10">
      <c r="A26" s="48"/>
    </row>
    <row r="27" spans="1:10">
      <c r="A27" s="48"/>
      <c r="I27" s="48">
        <v>45396</v>
      </c>
      <c r="J27" s="47" t="s">
        <v>75</v>
      </c>
    </row>
    <row r="28" spans="1:10">
      <c r="A28" s="48"/>
      <c r="I28" s="48">
        <v>45435</v>
      </c>
      <c r="J28" s="47" t="s">
        <v>76</v>
      </c>
    </row>
    <row r="29" spans="1:10">
      <c r="A29" s="48"/>
    </row>
    <row r="30" spans="1:10">
      <c r="A30" s="48"/>
    </row>
    <row r="31" spans="1:10">
      <c r="A31" s="48"/>
    </row>
    <row r="32" spans="1:10">
      <c r="A32" s="48">
        <v>45767</v>
      </c>
      <c r="B32" s="47" t="s">
        <v>116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37DB-A385-4F6C-9373-AA1A20D1F441}">
  <sheetPr>
    <tabColor rgb="FFFFFF00"/>
  </sheetPr>
  <dimension ref="D1:N364"/>
  <sheetViews>
    <sheetView topLeftCell="A349" workbookViewId="0">
      <selection activeCell="D361" sqref="D361"/>
    </sheetView>
  </sheetViews>
  <sheetFormatPr defaultRowHeight="17"/>
  <cols>
    <col min="6" max="6" width="9.26953125" bestFit="1" customWidth="1"/>
    <col min="7" max="7" width="9.36328125" bestFit="1" customWidth="1"/>
    <col min="8" max="8" width="11.453125" bestFit="1" customWidth="1"/>
    <col min="9" max="10" width="11.6328125" bestFit="1" customWidth="1"/>
    <col min="11" max="11" width="8.1796875" bestFit="1" customWidth="1"/>
    <col min="12" max="12" width="15.08984375" bestFit="1" customWidth="1"/>
  </cols>
  <sheetData>
    <row r="1" spans="5:14">
      <c r="E1" t="s">
        <v>0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</row>
    <row r="2" spans="5:14">
      <c r="E2" t="s">
        <v>80</v>
      </c>
      <c r="F2">
        <v>1140204</v>
      </c>
      <c r="G2">
        <v>88.9</v>
      </c>
      <c r="H2">
        <v>18.399999999999999</v>
      </c>
      <c r="I2">
        <v>16.399999999999999</v>
      </c>
      <c r="J2">
        <v>72.5</v>
      </c>
      <c r="K2">
        <v>68.8</v>
      </c>
      <c r="L2">
        <v>48.7</v>
      </c>
      <c r="N2" t="str" cm="1">
        <f t="array" ref="N2:N42">_xlfn.UNIQUE(E:E)</f>
        <v>姓名</v>
      </c>
    </row>
    <row r="3" spans="5:14">
      <c r="E3" t="s">
        <v>81</v>
      </c>
      <c r="F3">
        <v>1120324</v>
      </c>
      <c r="G3">
        <v>55.3</v>
      </c>
      <c r="H3">
        <v>15.5</v>
      </c>
      <c r="I3">
        <v>8.6</v>
      </c>
      <c r="J3">
        <v>46.7</v>
      </c>
      <c r="K3">
        <v>43.8</v>
      </c>
      <c r="L3">
        <v>31.2</v>
      </c>
      <c r="N3" t="str">
        <v>黃鈺仁</v>
      </c>
    </row>
    <row r="4" spans="5:14">
      <c r="E4" t="s">
        <v>81</v>
      </c>
      <c r="F4">
        <v>1120413</v>
      </c>
      <c r="G4">
        <v>55.8</v>
      </c>
      <c r="H4">
        <v>14.2</v>
      </c>
      <c r="I4">
        <v>7.9</v>
      </c>
      <c r="J4">
        <v>47.9</v>
      </c>
      <c r="K4">
        <v>44.9</v>
      </c>
      <c r="L4">
        <v>32</v>
      </c>
      <c r="N4" t="str">
        <v>蘇柏亞</v>
      </c>
    </row>
    <row r="5" spans="5:14">
      <c r="E5" t="s">
        <v>81</v>
      </c>
      <c r="F5">
        <v>1120504</v>
      </c>
      <c r="G5">
        <v>54.2</v>
      </c>
      <c r="H5">
        <v>14.3</v>
      </c>
      <c r="I5">
        <v>7.8</v>
      </c>
      <c r="J5">
        <v>46.4</v>
      </c>
      <c r="K5">
        <v>43.5</v>
      </c>
      <c r="L5">
        <v>30.4</v>
      </c>
      <c r="N5" t="str">
        <v>羅嘉翎</v>
      </c>
    </row>
    <row r="6" spans="5:14">
      <c r="E6" t="s">
        <v>81</v>
      </c>
      <c r="F6">
        <v>1120629</v>
      </c>
      <c r="G6">
        <v>54.4</v>
      </c>
      <c r="H6">
        <v>14.1</v>
      </c>
      <c r="I6">
        <v>7.7</v>
      </c>
      <c r="J6">
        <v>46.7</v>
      </c>
      <c r="K6">
        <v>43.8</v>
      </c>
      <c r="L6">
        <v>30.5</v>
      </c>
      <c r="N6" t="str">
        <v>邱義睿</v>
      </c>
    </row>
    <row r="7" spans="5:14">
      <c r="E7" t="s">
        <v>81</v>
      </c>
      <c r="F7">
        <v>1120713</v>
      </c>
      <c r="G7">
        <v>56.1</v>
      </c>
      <c r="H7">
        <v>14.8</v>
      </c>
      <c r="I7">
        <v>8.3000000000000007</v>
      </c>
      <c r="J7">
        <v>47.8</v>
      </c>
      <c r="K7">
        <v>44.8</v>
      </c>
      <c r="L7">
        <v>31.8</v>
      </c>
      <c r="N7" t="str">
        <v>李孟恩</v>
      </c>
    </row>
    <row r="8" spans="5:14">
      <c r="E8" t="s">
        <v>81</v>
      </c>
      <c r="F8">
        <v>1120720</v>
      </c>
      <c r="G8">
        <v>55.6</v>
      </c>
      <c r="H8">
        <v>16</v>
      </c>
      <c r="I8">
        <v>8.9</v>
      </c>
      <c r="J8">
        <v>46.7</v>
      </c>
      <c r="K8">
        <v>43.8</v>
      </c>
      <c r="L8">
        <v>30.7</v>
      </c>
      <c r="N8" t="str">
        <v>徐晧祐</v>
      </c>
    </row>
    <row r="9" spans="5:14">
      <c r="E9" t="s">
        <v>81</v>
      </c>
      <c r="F9">
        <v>1120817</v>
      </c>
      <c r="G9">
        <v>56.6</v>
      </c>
      <c r="H9">
        <v>17</v>
      </c>
      <c r="I9">
        <v>9.6</v>
      </c>
      <c r="J9">
        <v>47</v>
      </c>
      <c r="K9">
        <v>44.1</v>
      </c>
      <c r="L9">
        <v>31.3</v>
      </c>
      <c r="N9" t="str">
        <v>林唯均</v>
      </c>
    </row>
    <row r="10" spans="5:14">
      <c r="E10" t="s">
        <v>81</v>
      </c>
      <c r="F10">
        <v>1120824</v>
      </c>
      <c r="G10">
        <v>56.8</v>
      </c>
      <c r="H10">
        <v>15.4</v>
      </c>
      <c r="I10">
        <v>8.6999999999999993</v>
      </c>
      <c r="J10">
        <v>48.1</v>
      </c>
      <c r="K10">
        <v>45.1</v>
      </c>
      <c r="L10">
        <v>32.299999999999997</v>
      </c>
      <c r="N10" t="str">
        <v>陳鵬仁</v>
      </c>
    </row>
    <row r="11" spans="5:14">
      <c r="E11" t="s">
        <v>81</v>
      </c>
      <c r="F11">
        <v>1120907</v>
      </c>
      <c r="G11">
        <v>56.6</v>
      </c>
      <c r="H11">
        <v>16.7</v>
      </c>
      <c r="I11">
        <v>9.5</v>
      </c>
      <c r="J11">
        <v>47.1</v>
      </c>
      <c r="K11">
        <v>44.1</v>
      </c>
      <c r="L11">
        <v>31.3</v>
      </c>
      <c r="N11" t="str">
        <v>陳亮希</v>
      </c>
    </row>
    <row r="12" spans="5:14">
      <c r="E12" t="s">
        <v>81</v>
      </c>
      <c r="F12">
        <v>1121102</v>
      </c>
      <c r="G12">
        <v>55.5</v>
      </c>
      <c r="H12">
        <v>15.3</v>
      </c>
      <c r="I12">
        <v>8.5</v>
      </c>
      <c r="J12">
        <v>47</v>
      </c>
      <c r="K12">
        <v>44.1</v>
      </c>
      <c r="L12">
        <v>31.3</v>
      </c>
      <c r="N12" t="str">
        <v>洪俊義</v>
      </c>
    </row>
    <row r="13" spans="5:14">
      <c r="E13" t="s">
        <v>81</v>
      </c>
      <c r="F13">
        <v>1121116</v>
      </c>
      <c r="G13">
        <v>55.1</v>
      </c>
      <c r="H13">
        <v>16</v>
      </c>
      <c r="I13">
        <v>8.8000000000000007</v>
      </c>
      <c r="J13">
        <v>46.3</v>
      </c>
      <c r="K13">
        <v>43.4</v>
      </c>
      <c r="L13">
        <v>30.3</v>
      </c>
      <c r="N13" t="str">
        <v>潘奎恩</v>
      </c>
    </row>
    <row r="14" spans="5:14">
      <c r="E14" t="s">
        <v>81</v>
      </c>
      <c r="F14">
        <v>1121123</v>
      </c>
      <c r="G14">
        <v>55.1</v>
      </c>
      <c r="H14">
        <v>16.2</v>
      </c>
      <c r="I14">
        <v>8.9</v>
      </c>
      <c r="J14">
        <v>46.2</v>
      </c>
      <c r="K14">
        <v>43.3</v>
      </c>
      <c r="L14">
        <v>30.5</v>
      </c>
      <c r="N14" t="str">
        <v>黃映瑄</v>
      </c>
    </row>
    <row r="15" spans="5:14">
      <c r="E15" t="s">
        <v>81</v>
      </c>
      <c r="F15">
        <v>1121130</v>
      </c>
      <c r="G15">
        <v>54.1</v>
      </c>
      <c r="H15">
        <v>14.1</v>
      </c>
      <c r="I15">
        <v>7.6</v>
      </c>
      <c r="J15">
        <v>46.5</v>
      </c>
      <c r="K15">
        <v>43.6</v>
      </c>
      <c r="L15">
        <v>30.5</v>
      </c>
      <c r="N15" t="str">
        <v>張芮恩</v>
      </c>
    </row>
    <row r="16" spans="5:14">
      <c r="E16" t="s">
        <v>81</v>
      </c>
      <c r="F16">
        <v>1121207</v>
      </c>
      <c r="G16">
        <v>53.7</v>
      </c>
      <c r="H16">
        <v>14.6</v>
      </c>
      <c r="I16">
        <v>7.8</v>
      </c>
      <c r="J16">
        <v>45.9</v>
      </c>
      <c r="K16">
        <v>43.1</v>
      </c>
      <c r="L16">
        <v>30.1</v>
      </c>
      <c r="N16" t="str">
        <v>邱少萱</v>
      </c>
    </row>
    <row r="17" spans="5:14">
      <c r="E17" t="s">
        <v>81</v>
      </c>
      <c r="F17">
        <v>1121214</v>
      </c>
      <c r="G17">
        <v>53.4</v>
      </c>
      <c r="H17">
        <v>13.8</v>
      </c>
      <c r="I17">
        <v>7.4</v>
      </c>
      <c r="J17">
        <v>46</v>
      </c>
      <c r="K17">
        <v>43.1</v>
      </c>
      <c r="L17">
        <v>30.3</v>
      </c>
      <c r="N17" t="str">
        <v>劉侑芸</v>
      </c>
    </row>
    <row r="18" spans="5:14">
      <c r="E18" t="s">
        <v>81</v>
      </c>
      <c r="F18">
        <v>1121221</v>
      </c>
      <c r="G18">
        <v>52.6</v>
      </c>
      <c r="H18">
        <v>13</v>
      </c>
      <c r="I18">
        <v>6.8</v>
      </c>
      <c r="J18">
        <v>45.8</v>
      </c>
      <c r="K18">
        <v>43</v>
      </c>
      <c r="L18">
        <v>30</v>
      </c>
      <c r="N18" t="str">
        <v>江宜珊</v>
      </c>
    </row>
    <row r="19" spans="5:14">
      <c r="E19" t="s">
        <v>81</v>
      </c>
      <c r="F19">
        <v>1121228</v>
      </c>
      <c r="G19">
        <v>51.9</v>
      </c>
      <c r="H19">
        <v>12.3</v>
      </c>
      <c r="I19">
        <v>6.4</v>
      </c>
      <c r="J19">
        <v>45.5</v>
      </c>
      <c r="K19">
        <v>42.7</v>
      </c>
      <c r="L19">
        <v>29.6</v>
      </c>
      <c r="N19" t="str">
        <v>蔡昇良</v>
      </c>
    </row>
    <row r="20" spans="5:14">
      <c r="E20" t="s">
        <v>81</v>
      </c>
      <c r="F20">
        <v>1130104</v>
      </c>
      <c r="G20">
        <v>51.2</v>
      </c>
      <c r="H20">
        <v>12.4</v>
      </c>
      <c r="I20">
        <v>6.3</v>
      </c>
      <c r="J20">
        <v>44.9</v>
      </c>
      <c r="K20">
        <v>42.1</v>
      </c>
      <c r="L20">
        <v>29.1</v>
      </c>
      <c r="N20" t="str">
        <v>謝宗佑</v>
      </c>
    </row>
    <row r="21" spans="5:14">
      <c r="E21" t="s">
        <v>81</v>
      </c>
      <c r="F21">
        <v>1130111</v>
      </c>
      <c r="G21">
        <v>50.8</v>
      </c>
      <c r="H21">
        <v>11.7</v>
      </c>
      <c r="I21">
        <v>5.9</v>
      </c>
      <c r="J21">
        <v>44.9</v>
      </c>
      <c r="K21">
        <v>42.1</v>
      </c>
      <c r="L21">
        <v>29.1</v>
      </c>
      <c r="N21" t="str">
        <v>金怡君</v>
      </c>
    </row>
    <row r="22" spans="5:14">
      <c r="E22" t="s">
        <v>81</v>
      </c>
      <c r="F22">
        <v>1130118</v>
      </c>
      <c r="G22">
        <v>50.6</v>
      </c>
      <c r="H22">
        <v>12.8</v>
      </c>
      <c r="I22">
        <v>6.5</v>
      </c>
      <c r="J22">
        <v>44.1</v>
      </c>
      <c r="K22">
        <v>41.4</v>
      </c>
      <c r="L22">
        <v>28.6</v>
      </c>
      <c r="N22" t="str">
        <v>范羽喬</v>
      </c>
    </row>
    <row r="23" spans="5:14">
      <c r="E23" t="s">
        <v>81</v>
      </c>
      <c r="F23">
        <v>1130124</v>
      </c>
      <c r="G23">
        <v>49</v>
      </c>
      <c r="H23">
        <v>12.2</v>
      </c>
      <c r="I23">
        <v>6</v>
      </c>
      <c r="J23">
        <v>43</v>
      </c>
      <c r="K23">
        <v>40.4</v>
      </c>
      <c r="L23">
        <v>27.8</v>
      </c>
      <c r="N23" t="str">
        <v>王薇嘉</v>
      </c>
    </row>
    <row r="24" spans="5:14">
      <c r="E24" t="s">
        <v>81</v>
      </c>
      <c r="F24">
        <v>1130229</v>
      </c>
      <c r="G24">
        <v>51.4</v>
      </c>
      <c r="H24">
        <v>12.8</v>
      </c>
      <c r="I24">
        <v>6.6</v>
      </c>
      <c r="J24">
        <v>44.8</v>
      </c>
      <c r="K24">
        <v>42</v>
      </c>
      <c r="L24">
        <v>29.2</v>
      </c>
      <c r="N24" t="str">
        <v>王婕菱</v>
      </c>
    </row>
    <row r="25" spans="5:14">
      <c r="E25" t="s">
        <v>81</v>
      </c>
      <c r="F25">
        <v>1130307</v>
      </c>
      <c r="G25">
        <v>50.6</v>
      </c>
      <c r="H25">
        <v>12.8</v>
      </c>
      <c r="I25">
        <v>6.5</v>
      </c>
      <c r="J25">
        <v>44.1</v>
      </c>
      <c r="K25">
        <v>41.4</v>
      </c>
      <c r="L25">
        <v>28.6</v>
      </c>
      <c r="N25" t="str">
        <v>林家嫙</v>
      </c>
    </row>
    <row r="26" spans="5:14">
      <c r="E26" t="s">
        <v>81</v>
      </c>
      <c r="F26">
        <v>1130328</v>
      </c>
      <c r="G26">
        <v>55.1</v>
      </c>
      <c r="H26">
        <v>15.6</v>
      </c>
      <c r="I26">
        <v>8.6</v>
      </c>
      <c r="J26">
        <v>46.5</v>
      </c>
      <c r="K26">
        <v>43.6</v>
      </c>
      <c r="L26">
        <v>31.2</v>
      </c>
      <c r="N26" t="str">
        <v>黃卓乘</v>
      </c>
    </row>
    <row r="27" spans="5:14">
      <c r="E27" t="s">
        <v>81</v>
      </c>
      <c r="F27">
        <v>1130502</v>
      </c>
      <c r="G27">
        <v>55.5</v>
      </c>
      <c r="H27">
        <v>16</v>
      </c>
      <c r="I27">
        <v>8.9</v>
      </c>
      <c r="J27">
        <v>46.6</v>
      </c>
      <c r="K27">
        <v>43.7</v>
      </c>
      <c r="L27">
        <v>31.1</v>
      </c>
      <c r="N27" t="str">
        <v>蔣芷昀</v>
      </c>
    </row>
    <row r="28" spans="5:14">
      <c r="E28" t="s">
        <v>81</v>
      </c>
      <c r="F28">
        <v>1130509</v>
      </c>
      <c r="G28">
        <v>55.2</v>
      </c>
      <c r="H28">
        <v>17.2</v>
      </c>
      <c r="I28">
        <v>9.5</v>
      </c>
      <c r="J28">
        <v>45.7</v>
      </c>
      <c r="K28">
        <v>42.9</v>
      </c>
      <c r="L28">
        <v>30.1</v>
      </c>
      <c r="N28" t="str">
        <v>郭依梵</v>
      </c>
    </row>
    <row r="29" spans="5:14">
      <c r="E29" t="s">
        <v>81</v>
      </c>
      <c r="F29">
        <v>1130620</v>
      </c>
      <c r="G29">
        <v>56.5</v>
      </c>
      <c r="H29">
        <v>17.399999999999999</v>
      </c>
      <c r="I29">
        <v>9.8000000000000007</v>
      </c>
      <c r="J29">
        <v>46.7</v>
      </c>
      <c r="K29">
        <v>43.8</v>
      </c>
      <c r="L29">
        <v>31.1</v>
      </c>
      <c r="N29" t="str">
        <v>高心怡</v>
      </c>
    </row>
    <row r="30" spans="5:14">
      <c r="E30" t="s">
        <v>81</v>
      </c>
      <c r="F30">
        <v>1140204</v>
      </c>
      <c r="G30">
        <v>55.4</v>
      </c>
      <c r="H30">
        <v>16.899999999999999</v>
      </c>
      <c r="I30">
        <v>9.4</v>
      </c>
      <c r="J30">
        <v>46</v>
      </c>
      <c r="K30">
        <v>43.1</v>
      </c>
      <c r="L30">
        <v>30.3</v>
      </c>
      <c r="N30" t="str">
        <v>謝依玲</v>
      </c>
    </row>
    <row r="31" spans="5:14">
      <c r="E31" t="s">
        <v>82</v>
      </c>
      <c r="F31">
        <v>1120201</v>
      </c>
      <c r="G31">
        <v>60.9</v>
      </c>
      <c r="H31">
        <v>20</v>
      </c>
      <c r="I31">
        <v>12.2</v>
      </c>
      <c r="J31">
        <v>48.7</v>
      </c>
      <c r="K31">
        <v>45.6</v>
      </c>
      <c r="L31">
        <v>30.7</v>
      </c>
      <c r="N31" t="str">
        <v>陳沛妤</v>
      </c>
    </row>
    <row r="32" spans="5:14">
      <c r="E32" t="s">
        <v>82</v>
      </c>
      <c r="F32">
        <v>1120413</v>
      </c>
      <c r="G32">
        <v>63.5</v>
      </c>
      <c r="H32">
        <v>21.9</v>
      </c>
      <c r="I32">
        <v>13.9</v>
      </c>
      <c r="J32">
        <v>49.6</v>
      </c>
      <c r="K32">
        <v>46.4</v>
      </c>
      <c r="L32">
        <v>32.5</v>
      </c>
      <c r="N32" t="str">
        <v>巫少輔</v>
      </c>
    </row>
    <row r="33" spans="5:14">
      <c r="E33" t="s">
        <v>82</v>
      </c>
      <c r="F33">
        <v>1120504</v>
      </c>
      <c r="G33">
        <v>61.1</v>
      </c>
      <c r="H33">
        <v>21.3</v>
      </c>
      <c r="I33">
        <v>13</v>
      </c>
      <c r="J33">
        <v>48.1</v>
      </c>
      <c r="K33">
        <v>45.1</v>
      </c>
      <c r="L33">
        <v>30.5</v>
      </c>
      <c r="N33" t="str">
        <v>李祈恩</v>
      </c>
    </row>
    <row r="34" spans="5:14">
      <c r="E34" t="s">
        <v>82</v>
      </c>
      <c r="F34">
        <v>1120512</v>
      </c>
      <c r="G34">
        <v>61.4</v>
      </c>
      <c r="H34">
        <v>19.7</v>
      </c>
      <c r="I34">
        <v>12.1</v>
      </c>
      <c r="J34">
        <v>49.3</v>
      </c>
      <c r="K34">
        <v>46.2</v>
      </c>
      <c r="L34">
        <v>31.7</v>
      </c>
      <c r="N34" t="str">
        <v>潘奎安</v>
      </c>
    </row>
    <row r="35" spans="5:14">
      <c r="E35" t="s">
        <v>82</v>
      </c>
      <c r="F35">
        <v>1120516</v>
      </c>
      <c r="G35">
        <v>61.6</v>
      </c>
      <c r="H35">
        <v>20.7</v>
      </c>
      <c r="I35">
        <v>12.8</v>
      </c>
      <c r="J35">
        <v>48.8</v>
      </c>
      <c r="K35">
        <v>45.7</v>
      </c>
      <c r="L35">
        <v>31.4</v>
      </c>
      <c r="N35" t="str">
        <v>鄧鈺臻</v>
      </c>
    </row>
    <row r="36" spans="5:14">
      <c r="E36" t="s">
        <v>82</v>
      </c>
      <c r="F36">
        <v>1120616</v>
      </c>
      <c r="G36">
        <v>62.9</v>
      </c>
      <c r="H36">
        <v>20.8</v>
      </c>
      <c r="I36">
        <v>13.1</v>
      </c>
      <c r="J36">
        <v>49.8</v>
      </c>
      <c r="K36">
        <v>46.6</v>
      </c>
      <c r="L36">
        <v>32.299999999999997</v>
      </c>
      <c r="N36" t="str">
        <v>王律喆</v>
      </c>
    </row>
    <row r="37" spans="5:14">
      <c r="E37" t="s">
        <v>82</v>
      </c>
      <c r="F37">
        <v>1120617</v>
      </c>
      <c r="G37">
        <v>63</v>
      </c>
      <c r="H37">
        <v>19.8</v>
      </c>
      <c r="I37">
        <v>12.5</v>
      </c>
      <c r="J37">
        <v>50.4</v>
      </c>
      <c r="K37">
        <v>47</v>
      </c>
      <c r="L37">
        <v>33</v>
      </c>
      <c r="N37" t="str">
        <v>徐彧媐</v>
      </c>
    </row>
    <row r="38" spans="5:14">
      <c r="E38" t="s">
        <v>82</v>
      </c>
      <c r="F38">
        <v>1120620</v>
      </c>
      <c r="G38">
        <v>62.9</v>
      </c>
      <c r="H38">
        <v>20.9</v>
      </c>
      <c r="I38">
        <v>13.1</v>
      </c>
      <c r="J38">
        <v>49.8</v>
      </c>
      <c r="K38">
        <v>46.6</v>
      </c>
      <c r="L38">
        <v>32</v>
      </c>
      <c r="N38" t="str">
        <v>黃宇睿</v>
      </c>
    </row>
    <row r="39" spans="5:14">
      <c r="E39" t="s">
        <v>82</v>
      </c>
      <c r="F39">
        <v>1120626</v>
      </c>
      <c r="G39">
        <v>62.9</v>
      </c>
      <c r="H39">
        <v>21.3</v>
      </c>
      <c r="I39">
        <v>13.4</v>
      </c>
      <c r="J39">
        <v>49.5</v>
      </c>
      <c r="K39">
        <v>46.3</v>
      </c>
      <c r="L39">
        <v>32.299999999999997</v>
      </c>
      <c r="N39" t="str">
        <v>黃韋翰</v>
      </c>
    </row>
    <row r="40" spans="5:14">
      <c r="E40" t="s">
        <v>82</v>
      </c>
      <c r="F40">
        <v>1120629</v>
      </c>
      <c r="G40">
        <v>63</v>
      </c>
      <c r="H40">
        <v>20.9</v>
      </c>
      <c r="I40">
        <v>13.2</v>
      </c>
      <c r="J40">
        <v>49.8</v>
      </c>
      <c r="K40">
        <v>46.6</v>
      </c>
      <c r="L40">
        <v>32.4</v>
      </c>
      <c r="N40" t="str">
        <v>林〇儀</v>
      </c>
    </row>
    <row r="41" spans="5:14">
      <c r="E41" t="s">
        <v>82</v>
      </c>
      <c r="F41">
        <v>1120717</v>
      </c>
      <c r="G41">
        <v>62</v>
      </c>
      <c r="H41">
        <v>20.9</v>
      </c>
      <c r="I41">
        <v>13</v>
      </c>
      <c r="J41">
        <v>49</v>
      </c>
      <c r="K41">
        <v>45.9</v>
      </c>
      <c r="L41">
        <v>31.8</v>
      </c>
      <c r="N41" t="str">
        <v>林〇瑋</v>
      </c>
    </row>
    <row r="42" spans="5:14">
      <c r="E42" t="s">
        <v>82</v>
      </c>
      <c r="F42">
        <v>1120719</v>
      </c>
      <c r="G42">
        <v>61.1</v>
      </c>
      <c r="H42">
        <v>19.7</v>
      </c>
      <c r="I42">
        <v>12</v>
      </c>
      <c r="J42">
        <v>49.1</v>
      </c>
      <c r="K42">
        <v>46</v>
      </c>
      <c r="L42">
        <v>31.5</v>
      </c>
      <c r="N42">
        <v>0</v>
      </c>
    </row>
    <row r="43" spans="5:14">
      <c r="E43" t="s">
        <v>82</v>
      </c>
      <c r="F43">
        <v>1120720</v>
      </c>
      <c r="G43">
        <v>60.3</v>
      </c>
      <c r="H43">
        <v>19.7</v>
      </c>
      <c r="I43">
        <v>11.9</v>
      </c>
      <c r="J43">
        <v>48.4</v>
      </c>
      <c r="K43">
        <v>45.3</v>
      </c>
      <c r="L43">
        <v>30.9</v>
      </c>
    </row>
    <row r="44" spans="5:14">
      <c r="E44" t="s">
        <v>82</v>
      </c>
      <c r="F44">
        <v>1120724</v>
      </c>
      <c r="G44">
        <v>60.7</v>
      </c>
      <c r="H44">
        <v>18.8</v>
      </c>
      <c r="I44">
        <v>11.4</v>
      </c>
      <c r="J44">
        <v>49.3</v>
      </c>
      <c r="K44">
        <v>46.2</v>
      </c>
      <c r="L44">
        <v>31.6</v>
      </c>
    </row>
    <row r="45" spans="5:14">
      <c r="E45" t="s">
        <v>82</v>
      </c>
      <c r="F45">
        <v>1120726</v>
      </c>
      <c r="G45">
        <v>60</v>
      </c>
      <c r="H45">
        <v>20.2</v>
      </c>
      <c r="I45">
        <v>12.1</v>
      </c>
      <c r="J45">
        <v>47.9</v>
      </c>
      <c r="K45">
        <v>44.9</v>
      </c>
      <c r="L45">
        <v>30.7</v>
      </c>
    </row>
    <row r="46" spans="5:14">
      <c r="E46" t="s">
        <v>82</v>
      </c>
      <c r="F46">
        <v>1120811</v>
      </c>
      <c r="G46">
        <v>62.4</v>
      </c>
      <c r="H46">
        <v>21.7</v>
      </c>
      <c r="I46">
        <v>13.5</v>
      </c>
      <c r="J46">
        <v>48.9</v>
      </c>
      <c r="K46">
        <v>45.8</v>
      </c>
      <c r="L46">
        <v>31.9</v>
      </c>
    </row>
    <row r="47" spans="5:14">
      <c r="E47" t="s">
        <v>82</v>
      </c>
      <c r="F47">
        <v>1120814</v>
      </c>
      <c r="G47">
        <v>61.8</v>
      </c>
      <c r="H47">
        <v>20.7</v>
      </c>
      <c r="I47">
        <v>12.8</v>
      </c>
      <c r="J47">
        <v>49</v>
      </c>
      <c r="K47">
        <v>45.9</v>
      </c>
      <c r="L47">
        <v>31.4</v>
      </c>
    </row>
    <row r="48" spans="5:14">
      <c r="E48" t="s">
        <v>82</v>
      </c>
      <c r="F48">
        <v>1120817</v>
      </c>
      <c r="G48">
        <v>61.6</v>
      </c>
      <c r="H48">
        <v>20.100000000000001</v>
      </c>
      <c r="I48">
        <v>12.4</v>
      </c>
      <c r="J48">
        <v>49.2</v>
      </c>
      <c r="K48">
        <v>46.1</v>
      </c>
      <c r="L48">
        <v>31.3</v>
      </c>
    </row>
    <row r="49" spans="5:12">
      <c r="E49" t="s">
        <v>82</v>
      </c>
      <c r="F49">
        <v>1120822</v>
      </c>
      <c r="G49">
        <v>60.6</v>
      </c>
      <c r="H49">
        <v>20</v>
      </c>
      <c r="I49">
        <v>12.1</v>
      </c>
      <c r="J49">
        <v>48.5</v>
      </c>
      <c r="K49">
        <v>45.4</v>
      </c>
      <c r="L49">
        <v>31.2</v>
      </c>
    </row>
    <row r="50" spans="5:12">
      <c r="E50" t="s">
        <v>82</v>
      </c>
      <c r="F50">
        <v>1120911</v>
      </c>
      <c r="G50">
        <v>61.2</v>
      </c>
      <c r="H50">
        <v>19.2</v>
      </c>
      <c r="I50">
        <v>11.8</v>
      </c>
      <c r="J50">
        <v>49.4</v>
      </c>
      <c r="K50">
        <v>46.2</v>
      </c>
      <c r="L50">
        <v>31.9</v>
      </c>
    </row>
    <row r="51" spans="5:12">
      <c r="E51" t="s">
        <v>82</v>
      </c>
      <c r="F51">
        <v>1120913</v>
      </c>
      <c r="G51">
        <v>60.1</v>
      </c>
      <c r="H51">
        <v>19.899999999999999</v>
      </c>
      <c r="I51">
        <v>12</v>
      </c>
      <c r="J51">
        <v>48.1</v>
      </c>
      <c r="K51">
        <v>45.1</v>
      </c>
      <c r="L51">
        <v>30.8</v>
      </c>
    </row>
    <row r="52" spans="5:12">
      <c r="E52" t="s">
        <v>82</v>
      </c>
      <c r="F52">
        <v>1120915</v>
      </c>
      <c r="G52">
        <v>60.2</v>
      </c>
      <c r="H52">
        <v>20.2</v>
      </c>
      <c r="I52">
        <v>12.2</v>
      </c>
      <c r="J52">
        <v>48</v>
      </c>
      <c r="K52">
        <v>45</v>
      </c>
      <c r="L52">
        <v>30.7</v>
      </c>
    </row>
    <row r="53" spans="5:12">
      <c r="E53" t="s">
        <v>82</v>
      </c>
      <c r="F53">
        <v>1120918</v>
      </c>
      <c r="G53">
        <v>59.5</v>
      </c>
      <c r="H53">
        <v>19.3</v>
      </c>
      <c r="I53">
        <v>11.5</v>
      </c>
      <c r="J53">
        <v>48</v>
      </c>
      <c r="K53">
        <v>45</v>
      </c>
      <c r="L53">
        <v>30.9</v>
      </c>
    </row>
    <row r="54" spans="5:12">
      <c r="E54" t="s">
        <v>82</v>
      </c>
      <c r="F54">
        <v>1121020</v>
      </c>
      <c r="G54">
        <v>58.6</v>
      </c>
      <c r="H54">
        <v>19.600000000000001</v>
      </c>
      <c r="I54">
        <v>11.5</v>
      </c>
      <c r="J54">
        <v>47.1</v>
      </c>
      <c r="K54">
        <v>44.1</v>
      </c>
      <c r="L54">
        <v>29.8</v>
      </c>
    </row>
    <row r="55" spans="5:12">
      <c r="E55" t="s">
        <v>82</v>
      </c>
      <c r="F55">
        <v>1121116</v>
      </c>
      <c r="G55">
        <v>61.4</v>
      </c>
      <c r="H55">
        <v>21.6</v>
      </c>
      <c r="I55">
        <v>13.3</v>
      </c>
      <c r="J55">
        <v>48.1</v>
      </c>
      <c r="K55">
        <v>45.1</v>
      </c>
      <c r="L55">
        <v>30.9</v>
      </c>
    </row>
    <row r="56" spans="5:12">
      <c r="E56" t="s">
        <v>82</v>
      </c>
      <c r="F56">
        <v>1130104</v>
      </c>
      <c r="G56">
        <v>63.6</v>
      </c>
      <c r="H56">
        <v>22.6</v>
      </c>
      <c r="I56">
        <v>14.4</v>
      </c>
      <c r="J56">
        <v>49.2</v>
      </c>
      <c r="K56">
        <v>46.1</v>
      </c>
      <c r="L56">
        <v>31.8</v>
      </c>
    </row>
    <row r="57" spans="5:12">
      <c r="E57" t="s">
        <v>82</v>
      </c>
      <c r="F57">
        <v>1130111</v>
      </c>
      <c r="G57">
        <v>63.3</v>
      </c>
      <c r="H57">
        <v>24.1</v>
      </c>
      <c r="I57">
        <v>15.3</v>
      </c>
      <c r="J57">
        <v>48</v>
      </c>
      <c r="K57">
        <v>45</v>
      </c>
      <c r="L57">
        <v>31</v>
      </c>
    </row>
    <row r="58" spans="5:12">
      <c r="E58" t="s">
        <v>82</v>
      </c>
      <c r="F58">
        <v>1130229</v>
      </c>
      <c r="G58">
        <v>63.5</v>
      </c>
      <c r="H58">
        <v>22.5</v>
      </c>
      <c r="I58">
        <v>14.3</v>
      </c>
      <c r="J58">
        <v>49.2</v>
      </c>
      <c r="K58">
        <v>46.1</v>
      </c>
      <c r="L58">
        <v>31.8</v>
      </c>
    </row>
    <row r="59" spans="5:12">
      <c r="E59" t="s">
        <v>82</v>
      </c>
      <c r="F59">
        <v>1130531</v>
      </c>
      <c r="G59">
        <v>64.900000000000006</v>
      </c>
      <c r="H59">
        <v>23.7</v>
      </c>
      <c r="I59">
        <v>15.4</v>
      </c>
      <c r="J59">
        <v>49.5</v>
      </c>
      <c r="K59">
        <v>46.3</v>
      </c>
      <c r="L59">
        <v>32.1</v>
      </c>
    </row>
    <row r="60" spans="5:12">
      <c r="E60" t="s">
        <v>82</v>
      </c>
      <c r="F60">
        <v>1130603</v>
      </c>
      <c r="G60">
        <v>65.400000000000006</v>
      </c>
      <c r="H60">
        <v>24.5</v>
      </c>
      <c r="I60">
        <v>16</v>
      </c>
      <c r="J60">
        <v>49.4</v>
      </c>
      <c r="K60">
        <v>46.2</v>
      </c>
      <c r="L60">
        <v>32</v>
      </c>
    </row>
    <row r="61" spans="5:12">
      <c r="E61" t="s">
        <v>82</v>
      </c>
      <c r="F61">
        <v>1130613</v>
      </c>
      <c r="G61">
        <v>63.2</v>
      </c>
      <c r="H61">
        <v>24.3</v>
      </c>
      <c r="I61">
        <v>15.4</v>
      </c>
      <c r="J61">
        <v>47.8</v>
      </c>
      <c r="K61">
        <v>44.8</v>
      </c>
      <c r="L61">
        <v>30.9</v>
      </c>
    </row>
    <row r="62" spans="5:12">
      <c r="E62" t="s">
        <v>82</v>
      </c>
      <c r="F62">
        <v>1130621</v>
      </c>
      <c r="G62">
        <v>62.9</v>
      </c>
      <c r="H62">
        <v>22.4</v>
      </c>
      <c r="I62">
        <v>14.1</v>
      </c>
      <c r="J62">
        <v>48.8</v>
      </c>
      <c r="K62">
        <v>45.7</v>
      </c>
      <c r="L62">
        <v>31.9</v>
      </c>
    </row>
    <row r="63" spans="5:12">
      <c r="E63" t="s">
        <v>82</v>
      </c>
      <c r="F63">
        <v>1130628</v>
      </c>
      <c r="G63">
        <v>61.5</v>
      </c>
      <c r="H63">
        <v>22.6</v>
      </c>
      <c r="I63">
        <v>13.9</v>
      </c>
      <c r="J63">
        <v>47.6</v>
      </c>
      <c r="K63">
        <v>44.6</v>
      </c>
      <c r="L63">
        <v>30.7</v>
      </c>
    </row>
    <row r="64" spans="5:12">
      <c r="E64" t="s">
        <v>82</v>
      </c>
      <c r="F64">
        <v>1130705</v>
      </c>
      <c r="G64">
        <v>61.4</v>
      </c>
      <c r="H64">
        <v>23.1</v>
      </c>
      <c r="I64">
        <v>14.2</v>
      </c>
      <c r="J64">
        <v>47.2</v>
      </c>
      <c r="K64">
        <v>44.2</v>
      </c>
      <c r="L64">
        <v>30.4</v>
      </c>
    </row>
    <row r="65" spans="5:12">
      <c r="E65" t="s">
        <v>82</v>
      </c>
      <c r="F65">
        <v>1130712</v>
      </c>
      <c r="G65">
        <v>60.8</v>
      </c>
      <c r="H65">
        <v>21.6</v>
      </c>
      <c r="I65">
        <v>13.1</v>
      </c>
      <c r="J65">
        <v>47.7</v>
      </c>
      <c r="K65">
        <v>44.7</v>
      </c>
      <c r="L65">
        <v>30.7</v>
      </c>
    </row>
    <row r="66" spans="5:12">
      <c r="E66" t="s">
        <v>82</v>
      </c>
      <c r="F66">
        <v>1130719</v>
      </c>
      <c r="G66">
        <v>61</v>
      </c>
      <c r="H66">
        <v>22.4</v>
      </c>
      <c r="I66">
        <v>13.7</v>
      </c>
      <c r="J66">
        <v>47.3</v>
      </c>
      <c r="K66">
        <v>44.3</v>
      </c>
      <c r="L66">
        <v>30.5</v>
      </c>
    </row>
    <row r="67" spans="5:12">
      <c r="E67" t="s">
        <v>82</v>
      </c>
      <c r="F67">
        <v>1130730</v>
      </c>
      <c r="G67">
        <v>59.2</v>
      </c>
      <c r="H67">
        <v>21.9</v>
      </c>
      <c r="I67">
        <v>13</v>
      </c>
      <c r="J67">
        <v>46.2</v>
      </c>
      <c r="K67">
        <v>43.3</v>
      </c>
      <c r="L67">
        <v>29.5</v>
      </c>
    </row>
    <row r="68" spans="5:12">
      <c r="E68" t="s">
        <v>82</v>
      </c>
      <c r="F68">
        <v>1131219</v>
      </c>
      <c r="G68">
        <v>65.400000000000006</v>
      </c>
      <c r="H68">
        <v>25.9</v>
      </c>
      <c r="I68">
        <v>16.899999999999999</v>
      </c>
      <c r="J68">
        <v>48.5</v>
      </c>
      <c r="K68">
        <v>45.4</v>
      </c>
      <c r="L68">
        <v>31.7</v>
      </c>
    </row>
    <row r="69" spans="5:12">
      <c r="E69" t="s">
        <v>82</v>
      </c>
      <c r="F69">
        <v>1131226</v>
      </c>
      <c r="G69">
        <v>64.7</v>
      </c>
      <c r="H69">
        <v>24.5</v>
      </c>
      <c r="I69">
        <v>15.9</v>
      </c>
      <c r="J69">
        <v>48.8</v>
      </c>
      <c r="K69">
        <v>45.7</v>
      </c>
      <c r="L69">
        <v>31.8</v>
      </c>
    </row>
    <row r="70" spans="5:12">
      <c r="E70" t="s">
        <v>82</v>
      </c>
      <c r="F70">
        <v>1140102</v>
      </c>
      <c r="G70">
        <v>62.2</v>
      </c>
      <c r="H70">
        <v>21.2</v>
      </c>
      <c r="I70">
        <v>13.2</v>
      </c>
      <c r="J70">
        <v>49</v>
      </c>
      <c r="K70">
        <v>45.9</v>
      </c>
      <c r="L70">
        <v>31.5</v>
      </c>
    </row>
    <row r="71" spans="5:12">
      <c r="E71" t="s">
        <v>83</v>
      </c>
      <c r="F71">
        <v>1120106</v>
      </c>
      <c r="G71">
        <v>71.900000000000006</v>
      </c>
      <c r="H71">
        <v>9.9</v>
      </c>
      <c r="I71">
        <v>7.1</v>
      </c>
      <c r="J71">
        <v>64.8</v>
      </c>
      <c r="K71">
        <v>61.5</v>
      </c>
      <c r="L71">
        <v>45.2</v>
      </c>
    </row>
    <row r="72" spans="5:12">
      <c r="E72" t="s">
        <v>83</v>
      </c>
      <c r="F72">
        <v>1120113</v>
      </c>
      <c r="G72">
        <v>72.400000000000006</v>
      </c>
      <c r="H72">
        <v>10.5</v>
      </c>
      <c r="I72">
        <v>7.6</v>
      </c>
      <c r="J72">
        <v>64.8</v>
      </c>
      <c r="K72">
        <v>61.5</v>
      </c>
      <c r="L72">
        <v>47</v>
      </c>
    </row>
    <row r="73" spans="5:12">
      <c r="E73" t="s">
        <v>83</v>
      </c>
      <c r="F73">
        <v>1120119</v>
      </c>
      <c r="G73">
        <v>69.900000000000006</v>
      </c>
      <c r="H73">
        <v>8.1999999999999993</v>
      </c>
      <c r="I73">
        <v>5.7</v>
      </c>
      <c r="J73">
        <v>64.2</v>
      </c>
      <c r="K73">
        <v>60.9</v>
      </c>
      <c r="L73">
        <v>45</v>
      </c>
    </row>
    <row r="74" spans="5:12">
      <c r="E74" t="s">
        <v>83</v>
      </c>
      <c r="F74">
        <v>1120130</v>
      </c>
      <c r="G74">
        <v>69.5</v>
      </c>
      <c r="H74">
        <v>7.2</v>
      </c>
      <c r="I74">
        <v>5</v>
      </c>
      <c r="J74">
        <v>64.5</v>
      </c>
      <c r="K74">
        <v>61.2</v>
      </c>
      <c r="L74">
        <v>45</v>
      </c>
    </row>
    <row r="75" spans="5:12">
      <c r="E75" t="s">
        <v>83</v>
      </c>
      <c r="F75">
        <v>1120324</v>
      </c>
      <c r="G75">
        <v>70.7</v>
      </c>
      <c r="H75">
        <v>5.3</v>
      </c>
      <c r="I75">
        <v>3.7</v>
      </c>
      <c r="J75">
        <v>67</v>
      </c>
      <c r="K75">
        <v>63.5</v>
      </c>
      <c r="L75">
        <v>46.4</v>
      </c>
    </row>
    <row r="76" spans="5:12">
      <c r="E76" t="s">
        <v>83</v>
      </c>
      <c r="F76">
        <v>1120413</v>
      </c>
      <c r="G76">
        <v>72.3</v>
      </c>
      <c r="H76">
        <v>10.1</v>
      </c>
      <c r="I76">
        <v>7.3</v>
      </c>
      <c r="J76">
        <v>65</v>
      </c>
      <c r="K76">
        <v>61.6</v>
      </c>
      <c r="L76">
        <v>45.1</v>
      </c>
    </row>
    <row r="77" spans="5:12">
      <c r="E77" t="s">
        <v>83</v>
      </c>
      <c r="F77">
        <v>1120427</v>
      </c>
      <c r="G77">
        <v>72.2</v>
      </c>
      <c r="H77">
        <v>10.4</v>
      </c>
      <c r="I77">
        <v>7.5</v>
      </c>
      <c r="J77">
        <v>64.7</v>
      </c>
      <c r="K77">
        <v>61.4</v>
      </c>
      <c r="L77">
        <v>45.5</v>
      </c>
    </row>
    <row r="78" spans="5:12">
      <c r="E78" t="s">
        <v>83</v>
      </c>
      <c r="F78">
        <v>1120629</v>
      </c>
      <c r="G78">
        <v>70.900000000000006</v>
      </c>
      <c r="H78">
        <v>9.4</v>
      </c>
      <c r="I78">
        <v>6.7</v>
      </c>
      <c r="J78">
        <v>64.2</v>
      </c>
      <c r="K78">
        <v>60.9</v>
      </c>
      <c r="L78">
        <v>43.3</v>
      </c>
    </row>
    <row r="79" spans="5:12">
      <c r="E79" t="s">
        <v>83</v>
      </c>
      <c r="F79">
        <v>1120713</v>
      </c>
      <c r="G79">
        <v>71.7</v>
      </c>
      <c r="H79">
        <v>10.1</v>
      </c>
      <c r="I79">
        <v>7.2</v>
      </c>
      <c r="J79">
        <v>64.5</v>
      </c>
      <c r="K79">
        <v>61.2</v>
      </c>
      <c r="L79">
        <v>44.3</v>
      </c>
    </row>
    <row r="80" spans="5:12">
      <c r="E80" t="s">
        <v>83</v>
      </c>
      <c r="F80">
        <v>1120720</v>
      </c>
      <c r="G80">
        <v>71.400000000000006</v>
      </c>
      <c r="H80">
        <v>9.1999999999999993</v>
      </c>
      <c r="I80">
        <v>6.6</v>
      </c>
      <c r="J80">
        <v>64.8</v>
      </c>
      <c r="K80">
        <v>61.5</v>
      </c>
      <c r="L80">
        <v>44.1</v>
      </c>
    </row>
    <row r="81" spans="5:12">
      <c r="E81" t="s">
        <v>83</v>
      </c>
      <c r="F81">
        <v>1120817</v>
      </c>
      <c r="G81">
        <v>71.3</v>
      </c>
      <c r="H81">
        <v>8.5</v>
      </c>
      <c r="I81">
        <v>6.1</v>
      </c>
      <c r="J81">
        <v>65.2</v>
      </c>
      <c r="K81">
        <v>61.8</v>
      </c>
      <c r="L81">
        <v>47.1</v>
      </c>
    </row>
    <row r="82" spans="5:12">
      <c r="E82" t="s">
        <v>83</v>
      </c>
      <c r="F82">
        <v>1120824</v>
      </c>
      <c r="G82">
        <v>70.599999999999994</v>
      </c>
      <c r="H82">
        <v>8.3000000000000007</v>
      </c>
      <c r="I82">
        <v>5.9</v>
      </c>
      <c r="J82">
        <v>64.7</v>
      </c>
      <c r="K82">
        <v>61.4</v>
      </c>
      <c r="L82">
        <v>45.7</v>
      </c>
    </row>
    <row r="83" spans="5:12">
      <c r="E83" t="s">
        <v>83</v>
      </c>
      <c r="F83">
        <v>1120831</v>
      </c>
      <c r="G83">
        <v>70.900000000000006</v>
      </c>
      <c r="H83">
        <v>10</v>
      </c>
      <c r="I83">
        <v>7.1</v>
      </c>
      <c r="J83">
        <v>63.8</v>
      </c>
      <c r="K83">
        <v>60.5</v>
      </c>
      <c r="L83">
        <v>44.3</v>
      </c>
    </row>
    <row r="84" spans="5:12">
      <c r="E84" t="s">
        <v>83</v>
      </c>
      <c r="F84">
        <v>1120907</v>
      </c>
      <c r="G84">
        <v>70.7</v>
      </c>
      <c r="H84">
        <v>9.1999999999999993</v>
      </c>
      <c r="I84">
        <v>6.5</v>
      </c>
      <c r="J84">
        <v>64.2</v>
      </c>
      <c r="K84">
        <v>60.9</v>
      </c>
      <c r="L84">
        <v>45.1</v>
      </c>
    </row>
    <row r="85" spans="5:12">
      <c r="E85" t="s">
        <v>83</v>
      </c>
      <c r="F85">
        <v>1120914</v>
      </c>
      <c r="G85">
        <v>69.400000000000006</v>
      </c>
      <c r="H85">
        <v>8.6999999999999993</v>
      </c>
      <c r="I85">
        <v>6</v>
      </c>
      <c r="J85">
        <v>63.4</v>
      </c>
      <c r="K85">
        <v>60.1</v>
      </c>
      <c r="L85">
        <v>43.4</v>
      </c>
    </row>
    <row r="86" spans="5:12">
      <c r="E86" t="s">
        <v>83</v>
      </c>
      <c r="F86">
        <v>1121019</v>
      </c>
      <c r="G86">
        <v>69.599999999999994</v>
      </c>
      <c r="H86">
        <v>9</v>
      </c>
      <c r="I86">
        <v>6.3</v>
      </c>
      <c r="J86">
        <v>63.3</v>
      </c>
      <c r="K86">
        <v>60</v>
      </c>
      <c r="L86">
        <v>43.1</v>
      </c>
    </row>
    <row r="87" spans="5:12">
      <c r="E87" t="s">
        <v>83</v>
      </c>
      <c r="F87">
        <v>1121116</v>
      </c>
      <c r="G87">
        <v>72.3</v>
      </c>
      <c r="H87">
        <v>9.5</v>
      </c>
      <c r="I87">
        <v>6.9</v>
      </c>
      <c r="J87">
        <v>65.400000000000006</v>
      </c>
      <c r="K87">
        <v>62</v>
      </c>
      <c r="L87">
        <v>45.5</v>
      </c>
    </row>
    <row r="88" spans="5:12">
      <c r="E88" t="s">
        <v>83</v>
      </c>
      <c r="F88">
        <v>1121123</v>
      </c>
      <c r="G88">
        <v>71</v>
      </c>
      <c r="H88">
        <v>8.6999999999999993</v>
      </c>
      <c r="I88">
        <v>6.2</v>
      </c>
      <c r="J88">
        <v>64.8</v>
      </c>
      <c r="K88">
        <v>61.5</v>
      </c>
      <c r="L88">
        <v>44.3</v>
      </c>
    </row>
    <row r="89" spans="5:12">
      <c r="E89" t="s">
        <v>83</v>
      </c>
      <c r="F89">
        <v>1121130</v>
      </c>
      <c r="G89">
        <v>71.2</v>
      </c>
      <c r="H89">
        <v>8</v>
      </c>
      <c r="I89">
        <v>5.7</v>
      </c>
      <c r="J89">
        <v>65.5</v>
      </c>
      <c r="K89">
        <v>62.1</v>
      </c>
      <c r="L89">
        <v>45.3</v>
      </c>
    </row>
    <row r="90" spans="5:12">
      <c r="E90" t="s">
        <v>83</v>
      </c>
      <c r="F90">
        <v>1121207</v>
      </c>
      <c r="G90">
        <v>69.8</v>
      </c>
      <c r="H90">
        <v>5.6</v>
      </c>
      <c r="I90">
        <v>3.9</v>
      </c>
      <c r="J90">
        <v>65.900000000000006</v>
      </c>
      <c r="K90">
        <v>62.5</v>
      </c>
      <c r="L90">
        <v>45.4</v>
      </c>
    </row>
    <row r="91" spans="5:12">
      <c r="E91" t="s">
        <v>83</v>
      </c>
      <c r="F91">
        <v>1121221</v>
      </c>
      <c r="G91">
        <v>71.099999999999994</v>
      </c>
      <c r="H91">
        <v>9.1999999999999993</v>
      </c>
      <c r="I91">
        <v>6.5</v>
      </c>
      <c r="J91">
        <v>64.599999999999994</v>
      </c>
      <c r="K91">
        <v>61.3</v>
      </c>
      <c r="L91">
        <v>43.7</v>
      </c>
    </row>
    <row r="92" spans="5:12">
      <c r="E92" t="s">
        <v>83</v>
      </c>
      <c r="F92">
        <v>1121228</v>
      </c>
      <c r="G92">
        <v>71.7</v>
      </c>
      <c r="H92">
        <v>9.6999999999999993</v>
      </c>
      <c r="I92">
        <v>7</v>
      </c>
      <c r="J92">
        <v>64.7</v>
      </c>
      <c r="K92">
        <v>61.4</v>
      </c>
      <c r="L92">
        <v>44.9</v>
      </c>
    </row>
    <row r="93" spans="5:12">
      <c r="E93" t="s">
        <v>83</v>
      </c>
      <c r="F93">
        <v>1130124</v>
      </c>
      <c r="G93">
        <v>67.599999999999994</v>
      </c>
      <c r="H93">
        <v>3</v>
      </c>
      <c r="I93">
        <v>2</v>
      </c>
      <c r="J93">
        <v>65.599999999999994</v>
      </c>
      <c r="K93">
        <v>62.2</v>
      </c>
      <c r="L93">
        <v>44.1</v>
      </c>
    </row>
    <row r="94" spans="5:12">
      <c r="E94" t="s">
        <v>83</v>
      </c>
      <c r="F94">
        <v>1130229</v>
      </c>
      <c r="G94">
        <v>72.099999999999994</v>
      </c>
      <c r="H94">
        <v>9.3000000000000007</v>
      </c>
      <c r="I94">
        <v>6.7</v>
      </c>
      <c r="J94">
        <v>65.400000000000006</v>
      </c>
      <c r="K94">
        <v>62</v>
      </c>
      <c r="L94">
        <v>45</v>
      </c>
    </row>
    <row r="95" spans="5:12">
      <c r="E95" t="s">
        <v>83</v>
      </c>
      <c r="F95">
        <v>1130307</v>
      </c>
      <c r="G95">
        <v>72.099999999999994</v>
      </c>
      <c r="H95">
        <v>9.1999999999999993</v>
      </c>
      <c r="I95">
        <v>6.6</v>
      </c>
      <c r="J95">
        <v>65.5</v>
      </c>
      <c r="K95">
        <v>62.1</v>
      </c>
      <c r="L95">
        <v>45.4</v>
      </c>
    </row>
    <row r="96" spans="5:12">
      <c r="E96" t="s">
        <v>83</v>
      </c>
      <c r="F96">
        <v>1130321</v>
      </c>
      <c r="G96">
        <v>72.400000000000006</v>
      </c>
      <c r="H96">
        <v>9.3000000000000007</v>
      </c>
      <c r="I96">
        <v>6.7</v>
      </c>
      <c r="J96">
        <v>65.7</v>
      </c>
      <c r="K96">
        <v>62.3</v>
      </c>
      <c r="L96">
        <v>45.3</v>
      </c>
    </row>
    <row r="97" spans="5:12">
      <c r="E97" t="s">
        <v>83</v>
      </c>
      <c r="F97">
        <v>1130328</v>
      </c>
      <c r="G97">
        <v>72.8</v>
      </c>
      <c r="H97">
        <v>9.9</v>
      </c>
      <c r="I97">
        <v>7.2</v>
      </c>
      <c r="J97">
        <v>65.599999999999994</v>
      </c>
      <c r="K97">
        <v>62.2</v>
      </c>
      <c r="L97">
        <v>44.4</v>
      </c>
    </row>
    <row r="98" spans="5:12">
      <c r="E98" t="s">
        <v>83</v>
      </c>
      <c r="F98">
        <v>1130418</v>
      </c>
      <c r="G98">
        <v>73.599999999999994</v>
      </c>
      <c r="H98">
        <v>9.9</v>
      </c>
      <c r="I98">
        <v>7.3</v>
      </c>
      <c r="J98">
        <v>66.3</v>
      </c>
      <c r="K98">
        <v>62.9</v>
      </c>
      <c r="L98">
        <v>44.8</v>
      </c>
    </row>
    <row r="99" spans="5:12">
      <c r="E99" t="s">
        <v>83</v>
      </c>
      <c r="F99">
        <v>1130425</v>
      </c>
      <c r="G99">
        <v>73.7</v>
      </c>
      <c r="H99">
        <v>7.6</v>
      </c>
      <c r="I99">
        <v>5.6</v>
      </c>
      <c r="J99">
        <v>68.099999999999994</v>
      </c>
      <c r="K99">
        <v>64.599999999999994</v>
      </c>
      <c r="L99">
        <v>47.2</v>
      </c>
    </row>
    <row r="100" spans="5:12">
      <c r="E100" t="s">
        <v>83</v>
      </c>
      <c r="F100">
        <v>1130502</v>
      </c>
      <c r="G100">
        <v>72.8</v>
      </c>
      <c r="H100">
        <v>9.3000000000000007</v>
      </c>
      <c r="I100">
        <v>6.8</v>
      </c>
      <c r="J100">
        <v>66</v>
      </c>
      <c r="K100">
        <v>62.6</v>
      </c>
      <c r="L100">
        <v>44.6</v>
      </c>
    </row>
    <row r="101" spans="5:12">
      <c r="E101" t="s">
        <v>83</v>
      </c>
      <c r="F101">
        <v>1130509</v>
      </c>
      <c r="G101">
        <v>72.2</v>
      </c>
      <c r="H101">
        <v>7.1</v>
      </c>
      <c r="I101">
        <v>5.0999999999999996</v>
      </c>
      <c r="J101">
        <v>67.099999999999994</v>
      </c>
      <c r="K101">
        <v>63.6</v>
      </c>
      <c r="L101">
        <v>46.8</v>
      </c>
    </row>
    <row r="102" spans="5:12">
      <c r="E102" t="s">
        <v>83</v>
      </c>
      <c r="F102">
        <v>1130530</v>
      </c>
      <c r="G102">
        <v>73.400000000000006</v>
      </c>
      <c r="H102">
        <v>9.9</v>
      </c>
      <c r="I102">
        <v>7.3</v>
      </c>
      <c r="J102">
        <v>66.099999999999994</v>
      </c>
      <c r="K102">
        <v>62.7</v>
      </c>
      <c r="L102">
        <v>45.8</v>
      </c>
    </row>
    <row r="103" spans="5:12">
      <c r="E103" t="s">
        <v>83</v>
      </c>
      <c r="F103">
        <v>1130704</v>
      </c>
      <c r="G103">
        <v>74.099999999999994</v>
      </c>
      <c r="H103">
        <v>8.1</v>
      </c>
      <c r="I103">
        <v>6</v>
      </c>
      <c r="J103">
        <v>68.099999999999994</v>
      </c>
      <c r="K103">
        <v>64.599999999999994</v>
      </c>
      <c r="L103">
        <v>46.9</v>
      </c>
    </row>
    <row r="104" spans="5:12">
      <c r="E104" t="s">
        <v>83</v>
      </c>
      <c r="F104">
        <v>1140204</v>
      </c>
      <c r="G104">
        <v>75.8</v>
      </c>
      <c r="H104">
        <v>12</v>
      </c>
      <c r="I104">
        <v>9.1</v>
      </c>
      <c r="J104">
        <v>66.7</v>
      </c>
      <c r="K104">
        <v>63.3</v>
      </c>
      <c r="L104">
        <v>46.2</v>
      </c>
    </row>
    <row r="105" spans="5:12">
      <c r="E105" t="s">
        <v>84</v>
      </c>
      <c r="F105">
        <v>1120106</v>
      </c>
      <c r="G105">
        <v>90.1</v>
      </c>
      <c r="H105">
        <v>14.6</v>
      </c>
      <c r="I105">
        <v>13.2</v>
      </c>
      <c r="J105">
        <v>76.900000000000006</v>
      </c>
      <c r="K105">
        <v>73</v>
      </c>
      <c r="L105">
        <v>53.2</v>
      </c>
    </row>
    <row r="106" spans="5:12">
      <c r="E106" t="s">
        <v>84</v>
      </c>
      <c r="F106">
        <v>1120113</v>
      </c>
      <c r="G106">
        <v>91.7</v>
      </c>
      <c r="H106">
        <v>16.5</v>
      </c>
      <c r="I106">
        <v>15.1</v>
      </c>
      <c r="J106">
        <v>76.599999999999994</v>
      </c>
      <c r="K106">
        <v>72.7</v>
      </c>
      <c r="L106">
        <v>54.2</v>
      </c>
    </row>
    <row r="107" spans="5:12">
      <c r="E107" t="s">
        <v>84</v>
      </c>
      <c r="F107">
        <v>1120119</v>
      </c>
      <c r="G107">
        <v>92.6</v>
      </c>
      <c r="H107">
        <v>15.9</v>
      </c>
      <c r="I107">
        <v>14.7</v>
      </c>
      <c r="J107">
        <v>77.900000000000006</v>
      </c>
      <c r="K107">
        <v>73.900000000000006</v>
      </c>
      <c r="L107">
        <v>55.6</v>
      </c>
    </row>
    <row r="108" spans="5:12">
      <c r="E108" t="s">
        <v>84</v>
      </c>
      <c r="F108">
        <v>1120130</v>
      </c>
      <c r="G108">
        <v>89.2</v>
      </c>
      <c r="H108">
        <v>14.2</v>
      </c>
      <c r="I108">
        <v>12.7</v>
      </c>
      <c r="J108">
        <v>76.5</v>
      </c>
      <c r="K108">
        <v>72.599999999999994</v>
      </c>
      <c r="L108">
        <v>54.1</v>
      </c>
    </row>
    <row r="109" spans="5:12">
      <c r="E109" t="s">
        <v>84</v>
      </c>
      <c r="F109">
        <v>1120216</v>
      </c>
      <c r="G109">
        <v>92.3</v>
      </c>
      <c r="H109">
        <v>16.100000000000001</v>
      </c>
      <c r="I109">
        <v>14.9</v>
      </c>
      <c r="J109">
        <v>77.400000000000006</v>
      </c>
      <c r="K109">
        <v>73.400000000000006</v>
      </c>
      <c r="L109">
        <v>59.9</v>
      </c>
    </row>
    <row r="110" spans="5:12">
      <c r="E110" t="s">
        <v>84</v>
      </c>
      <c r="F110">
        <v>1120303</v>
      </c>
      <c r="G110">
        <v>91.9</v>
      </c>
      <c r="H110">
        <v>14.7</v>
      </c>
      <c r="I110">
        <v>13.5</v>
      </c>
      <c r="J110">
        <v>78.400000000000006</v>
      </c>
      <c r="K110">
        <v>74.400000000000006</v>
      </c>
      <c r="L110">
        <v>54.8</v>
      </c>
    </row>
    <row r="111" spans="5:12">
      <c r="E111" t="s">
        <v>84</v>
      </c>
      <c r="F111">
        <v>1120317</v>
      </c>
      <c r="G111">
        <v>92.6</v>
      </c>
      <c r="H111">
        <v>18</v>
      </c>
      <c r="I111">
        <v>16.7</v>
      </c>
      <c r="J111">
        <v>75.900000000000006</v>
      </c>
      <c r="K111">
        <v>72</v>
      </c>
      <c r="L111">
        <v>52.2</v>
      </c>
    </row>
    <row r="112" spans="5:12">
      <c r="E112" t="s">
        <v>84</v>
      </c>
      <c r="F112">
        <v>1120413</v>
      </c>
      <c r="G112">
        <v>93.8</v>
      </c>
      <c r="H112">
        <v>16.5</v>
      </c>
      <c r="I112">
        <v>15.5</v>
      </c>
      <c r="J112">
        <v>78.3</v>
      </c>
      <c r="K112">
        <v>74.3</v>
      </c>
      <c r="L112">
        <v>56.3</v>
      </c>
    </row>
    <row r="113" spans="5:12">
      <c r="E113" t="s">
        <v>84</v>
      </c>
      <c r="F113">
        <v>1120420</v>
      </c>
      <c r="G113">
        <v>95.1</v>
      </c>
      <c r="H113">
        <v>15.9</v>
      </c>
      <c r="I113">
        <v>15.1</v>
      </c>
      <c r="J113">
        <v>80</v>
      </c>
      <c r="K113">
        <v>75.900000000000006</v>
      </c>
      <c r="L113">
        <v>57.6</v>
      </c>
    </row>
    <row r="114" spans="5:12">
      <c r="E114" t="s">
        <v>84</v>
      </c>
      <c r="F114">
        <v>1120427</v>
      </c>
      <c r="G114">
        <v>94</v>
      </c>
      <c r="H114">
        <v>15.4</v>
      </c>
      <c r="I114">
        <v>14.5</v>
      </c>
      <c r="J114">
        <v>79.5</v>
      </c>
      <c r="K114">
        <v>75.400000000000006</v>
      </c>
      <c r="L114">
        <v>56.7</v>
      </c>
    </row>
    <row r="115" spans="5:12">
      <c r="E115" t="s">
        <v>84</v>
      </c>
      <c r="F115">
        <v>1120504</v>
      </c>
      <c r="G115">
        <v>94.3</v>
      </c>
      <c r="H115">
        <v>16.2</v>
      </c>
      <c r="I115">
        <v>15.3</v>
      </c>
      <c r="J115">
        <v>79</v>
      </c>
      <c r="K115">
        <v>74.900000000000006</v>
      </c>
      <c r="L115">
        <v>56.4</v>
      </c>
    </row>
    <row r="116" spans="5:12">
      <c r="E116" t="s">
        <v>84</v>
      </c>
      <c r="F116">
        <v>1120713</v>
      </c>
      <c r="G116">
        <v>95.2</v>
      </c>
      <c r="H116">
        <v>14.2</v>
      </c>
      <c r="I116">
        <v>13.5</v>
      </c>
      <c r="J116">
        <v>81.7</v>
      </c>
      <c r="K116">
        <v>77.5</v>
      </c>
      <c r="L116">
        <v>59.3</v>
      </c>
    </row>
    <row r="117" spans="5:12">
      <c r="E117" t="s">
        <v>84</v>
      </c>
      <c r="F117">
        <v>1120803</v>
      </c>
      <c r="G117">
        <v>94.2</v>
      </c>
      <c r="H117">
        <v>15.8</v>
      </c>
      <c r="I117">
        <v>14.9</v>
      </c>
      <c r="J117">
        <v>79.3</v>
      </c>
      <c r="K117">
        <v>75.2</v>
      </c>
      <c r="L117">
        <v>57</v>
      </c>
    </row>
    <row r="118" spans="5:12">
      <c r="E118" t="s">
        <v>84</v>
      </c>
      <c r="F118">
        <v>1120824</v>
      </c>
      <c r="G118">
        <v>93.2</v>
      </c>
      <c r="H118">
        <v>14.7</v>
      </c>
      <c r="I118">
        <v>13.7</v>
      </c>
      <c r="J118">
        <v>79.5</v>
      </c>
      <c r="K118">
        <v>75.400000000000006</v>
      </c>
      <c r="L118">
        <v>57.5</v>
      </c>
    </row>
    <row r="119" spans="5:12">
      <c r="E119" t="s">
        <v>84</v>
      </c>
      <c r="F119">
        <v>1120831</v>
      </c>
      <c r="G119">
        <v>93.4</v>
      </c>
      <c r="H119">
        <v>15.6</v>
      </c>
      <c r="I119">
        <v>14.6</v>
      </c>
      <c r="J119">
        <v>78.8</v>
      </c>
      <c r="K119">
        <v>74.8</v>
      </c>
      <c r="L119">
        <v>56.2</v>
      </c>
    </row>
    <row r="120" spans="5:12">
      <c r="E120" t="s">
        <v>84</v>
      </c>
      <c r="F120">
        <v>1120907</v>
      </c>
      <c r="G120">
        <v>93.6</v>
      </c>
      <c r="H120">
        <v>15.8</v>
      </c>
      <c r="I120">
        <v>14.8</v>
      </c>
      <c r="J120">
        <v>78.8</v>
      </c>
      <c r="K120">
        <v>74.8</v>
      </c>
      <c r="L120">
        <v>56</v>
      </c>
    </row>
    <row r="121" spans="5:12">
      <c r="E121" t="s">
        <v>84</v>
      </c>
      <c r="F121">
        <v>1120914</v>
      </c>
      <c r="G121">
        <v>92.8</v>
      </c>
      <c r="H121">
        <v>14.6</v>
      </c>
      <c r="I121">
        <v>13.5</v>
      </c>
      <c r="J121">
        <v>79.3</v>
      </c>
      <c r="K121">
        <v>75.2</v>
      </c>
      <c r="L121">
        <v>56.9</v>
      </c>
    </row>
    <row r="122" spans="5:12">
      <c r="E122" t="s">
        <v>84</v>
      </c>
      <c r="F122">
        <v>1121019</v>
      </c>
      <c r="G122">
        <v>91.5</v>
      </c>
      <c r="H122">
        <v>14.4</v>
      </c>
      <c r="I122">
        <v>13.2</v>
      </c>
      <c r="J122">
        <v>78.3</v>
      </c>
      <c r="K122">
        <v>74.3</v>
      </c>
      <c r="L122">
        <v>54.6</v>
      </c>
    </row>
    <row r="123" spans="5:12">
      <c r="E123" t="s">
        <v>84</v>
      </c>
      <c r="F123">
        <v>1121102</v>
      </c>
      <c r="G123">
        <v>93.6</v>
      </c>
      <c r="H123">
        <v>15.2</v>
      </c>
      <c r="I123">
        <v>14.2</v>
      </c>
      <c r="J123">
        <v>79.400000000000006</v>
      </c>
      <c r="K123">
        <v>75.3</v>
      </c>
      <c r="L123">
        <v>56.3</v>
      </c>
    </row>
    <row r="124" spans="5:12">
      <c r="E124" t="s">
        <v>84</v>
      </c>
      <c r="F124">
        <v>1121116</v>
      </c>
      <c r="G124">
        <v>90.4</v>
      </c>
      <c r="H124">
        <v>13.1</v>
      </c>
      <c r="I124">
        <v>11.8</v>
      </c>
      <c r="J124">
        <v>78.599999999999994</v>
      </c>
      <c r="K124">
        <v>74.599999999999994</v>
      </c>
      <c r="L124">
        <v>55</v>
      </c>
    </row>
    <row r="125" spans="5:12">
      <c r="E125" t="s">
        <v>84</v>
      </c>
      <c r="F125">
        <v>1121123</v>
      </c>
      <c r="G125">
        <v>92.8</v>
      </c>
      <c r="H125">
        <v>16.2</v>
      </c>
      <c r="I125">
        <v>15</v>
      </c>
      <c r="J125">
        <v>77.8</v>
      </c>
      <c r="K125">
        <v>73.8</v>
      </c>
      <c r="L125">
        <v>55.3</v>
      </c>
    </row>
    <row r="126" spans="5:12">
      <c r="E126" t="s">
        <v>84</v>
      </c>
      <c r="F126">
        <v>1121130</v>
      </c>
      <c r="G126">
        <v>92.7</v>
      </c>
      <c r="H126">
        <v>15.9</v>
      </c>
      <c r="I126">
        <v>14.7</v>
      </c>
      <c r="J126">
        <v>78</v>
      </c>
      <c r="K126">
        <v>74</v>
      </c>
      <c r="L126">
        <v>54</v>
      </c>
    </row>
    <row r="127" spans="5:12">
      <c r="E127" t="s">
        <v>84</v>
      </c>
      <c r="F127">
        <v>1121207</v>
      </c>
      <c r="G127">
        <v>94.8</v>
      </c>
      <c r="H127">
        <v>16.5</v>
      </c>
      <c r="I127">
        <v>15.6</v>
      </c>
      <c r="J127">
        <v>79.2</v>
      </c>
      <c r="K127">
        <v>75.099999999999994</v>
      </c>
      <c r="L127">
        <v>55.5</v>
      </c>
    </row>
    <row r="128" spans="5:12">
      <c r="E128" t="s">
        <v>84</v>
      </c>
      <c r="F128">
        <v>1121221</v>
      </c>
      <c r="G128">
        <v>94.6</v>
      </c>
      <c r="H128">
        <v>15.9</v>
      </c>
      <c r="I128">
        <v>15</v>
      </c>
      <c r="J128">
        <v>79.599999999999994</v>
      </c>
      <c r="K128">
        <v>75.5</v>
      </c>
      <c r="L128">
        <v>54.9</v>
      </c>
    </row>
    <row r="129" spans="5:12">
      <c r="E129" t="s">
        <v>84</v>
      </c>
      <c r="F129">
        <v>1121228</v>
      </c>
      <c r="G129">
        <v>95.1</v>
      </c>
      <c r="H129">
        <v>15.5</v>
      </c>
      <c r="I129">
        <v>14.7</v>
      </c>
      <c r="J129">
        <v>80.400000000000006</v>
      </c>
      <c r="K129">
        <v>76.3</v>
      </c>
      <c r="L129">
        <v>56.4</v>
      </c>
    </row>
    <row r="130" spans="5:12">
      <c r="E130" t="s">
        <v>84</v>
      </c>
      <c r="F130">
        <v>1130118</v>
      </c>
      <c r="G130">
        <v>95.2</v>
      </c>
      <c r="H130">
        <v>14.6</v>
      </c>
      <c r="I130">
        <v>13.9</v>
      </c>
      <c r="J130">
        <v>81.3</v>
      </c>
      <c r="K130">
        <v>77.099999999999994</v>
      </c>
      <c r="L130">
        <v>58</v>
      </c>
    </row>
    <row r="131" spans="5:12">
      <c r="E131" t="s">
        <v>84</v>
      </c>
      <c r="F131">
        <v>1130124</v>
      </c>
      <c r="G131">
        <v>94.9</v>
      </c>
      <c r="H131">
        <v>15.4</v>
      </c>
      <c r="I131">
        <v>14.6</v>
      </c>
      <c r="J131">
        <v>80.3</v>
      </c>
      <c r="K131">
        <v>76.2</v>
      </c>
      <c r="L131">
        <v>56.6</v>
      </c>
    </row>
    <row r="132" spans="5:12">
      <c r="E132" t="s">
        <v>84</v>
      </c>
      <c r="F132">
        <v>1130229</v>
      </c>
      <c r="G132">
        <v>95.4</v>
      </c>
      <c r="H132">
        <v>16.8</v>
      </c>
      <c r="I132">
        <v>16</v>
      </c>
      <c r="J132">
        <v>79.400000000000006</v>
      </c>
      <c r="K132">
        <v>75.3</v>
      </c>
      <c r="L132">
        <v>55.7</v>
      </c>
    </row>
    <row r="133" spans="5:12">
      <c r="E133" t="s">
        <v>84</v>
      </c>
      <c r="F133">
        <v>1130307</v>
      </c>
      <c r="G133">
        <v>93.6</v>
      </c>
      <c r="H133">
        <v>15.5</v>
      </c>
      <c r="I133">
        <v>14.5</v>
      </c>
      <c r="J133">
        <v>79.099999999999994</v>
      </c>
      <c r="K133">
        <v>75</v>
      </c>
      <c r="L133">
        <v>54.7</v>
      </c>
    </row>
    <row r="134" spans="5:12">
      <c r="E134" t="s">
        <v>84</v>
      </c>
      <c r="F134">
        <v>1130321</v>
      </c>
      <c r="G134">
        <v>94.4</v>
      </c>
      <c r="H134">
        <v>14.9</v>
      </c>
      <c r="I134">
        <v>14.1</v>
      </c>
      <c r="J134">
        <v>80.3</v>
      </c>
      <c r="K134">
        <v>76.2</v>
      </c>
      <c r="L134">
        <v>57.4</v>
      </c>
    </row>
    <row r="135" spans="5:12">
      <c r="E135" t="s">
        <v>84</v>
      </c>
      <c r="F135">
        <v>1130328</v>
      </c>
      <c r="G135">
        <v>94.6</v>
      </c>
      <c r="H135">
        <v>15.3</v>
      </c>
      <c r="I135">
        <v>14.5</v>
      </c>
      <c r="J135">
        <v>80.099999999999994</v>
      </c>
      <c r="K135">
        <v>76</v>
      </c>
      <c r="L135">
        <v>57.1</v>
      </c>
    </row>
    <row r="136" spans="5:12">
      <c r="E136" t="s">
        <v>84</v>
      </c>
      <c r="F136">
        <v>1130411</v>
      </c>
      <c r="G136">
        <v>94.7</v>
      </c>
      <c r="H136">
        <v>15.9</v>
      </c>
      <c r="I136">
        <v>15.1</v>
      </c>
      <c r="J136">
        <v>79.599999999999994</v>
      </c>
      <c r="K136">
        <v>75.5</v>
      </c>
      <c r="L136">
        <v>56.2</v>
      </c>
    </row>
    <row r="137" spans="5:12">
      <c r="E137" t="s">
        <v>84</v>
      </c>
      <c r="F137">
        <v>1130418</v>
      </c>
      <c r="G137">
        <v>93.5</v>
      </c>
      <c r="H137">
        <v>15</v>
      </c>
      <c r="I137">
        <v>14</v>
      </c>
      <c r="J137">
        <v>79.5</v>
      </c>
      <c r="K137">
        <v>75.400000000000006</v>
      </c>
      <c r="L137">
        <v>54.6</v>
      </c>
    </row>
    <row r="138" spans="5:12">
      <c r="E138" t="s">
        <v>84</v>
      </c>
      <c r="F138">
        <v>1130425</v>
      </c>
      <c r="G138">
        <v>95.3</v>
      </c>
      <c r="H138">
        <v>17</v>
      </c>
      <c r="I138">
        <v>16.2</v>
      </c>
      <c r="J138">
        <v>79.099999999999994</v>
      </c>
      <c r="K138">
        <v>75</v>
      </c>
      <c r="L138">
        <v>55.7</v>
      </c>
    </row>
    <row r="139" spans="5:12">
      <c r="E139" t="s">
        <v>84</v>
      </c>
      <c r="F139">
        <v>1130502</v>
      </c>
      <c r="G139">
        <v>94</v>
      </c>
      <c r="H139">
        <v>15.7</v>
      </c>
      <c r="I139">
        <v>14.8</v>
      </c>
      <c r="J139">
        <v>79.2</v>
      </c>
      <c r="K139">
        <v>75.099999999999994</v>
      </c>
      <c r="L139">
        <v>56.4</v>
      </c>
    </row>
    <row r="140" spans="5:12">
      <c r="E140" t="s">
        <v>84</v>
      </c>
      <c r="F140">
        <v>1130509</v>
      </c>
      <c r="G140">
        <v>92.6</v>
      </c>
      <c r="H140">
        <v>15.2</v>
      </c>
      <c r="I140">
        <v>14.1</v>
      </c>
      <c r="J140">
        <v>78.5</v>
      </c>
      <c r="K140">
        <v>74.5</v>
      </c>
      <c r="L140">
        <v>54.3</v>
      </c>
    </row>
    <row r="141" spans="5:12">
      <c r="E141" t="s">
        <v>84</v>
      </c>
      <c r="F141">
        <v>1130620</v>
      </c>
      <c r="G141">
        <v>94.1</v>
      </c>
      <c r="H141">
        <v>16.5</v>
      </c>
      <c r="I141">
        <v>15.5</v>
      </c>
      <c r="J141">
        <v>78.599999999999994</v>
      </c>
      <c r="K141">
        <v>74.599999999999994</v>
      </c>
      <c r="L141">
        <v>53.8</v>
      </c>
    </row>
    <row r="142" spans="5:12">
      <c r="E142" t="s">
        <v>84</v>
      </c>
      <c r="F142">
        <v>1130704</v>
      </c>
      <c r="G142">
        <v>96.2</v>
      </c>
      <c r="H142">
        <v>16.7</v>
      </c>
      <c r="I142">
        <v>16.100000000000001</v>
      </c>
      <c r="J142">
        <v>80.099999999999994</v>
      </c>
      <c r="K142">
        <v>76</v>
      </c>
      <c r="L142">
        <v>55.9</v>
      </c>
    </row>
    <row r="143" spans="5:12">
      <c r="E143" t="s">
        <v>84</v>
      </c>
      <c r="F143">
        <v>1140204</v>
      </c>
      <c r="G143">
        <v>99.4</v>
      </c>
      <c r="H143">
        <v>19.3</v>
      </c>
      <c r="I143">
        <v>19.2</v>
      </c>
      <c r="J143">
        <v>80.2</v>
      </c>
      <c r="K143">
        <v>76.099999999999994</v>
      </c>
      <c r="L143">
        <v>54.6</v>
      </c>
    </row>
    <row r="144" spans="5:12">
      <c r="E144" t="s">
        <v>85</v>
      </c>
      <c r="F144">
        <v>1120218</v>
      </c>
      <c r="G144">
        <v>62.8</v>
      </c>
      <c r="H144">
        <v>6.1</v>
      </c>
      <c r="I144">
        <v>3.8</v>
      </c>
      <c r="J144">
        <v>59</v>
      </c>
      <c r="K144">
        <v>55.9</v>
      </c>
      <c r="L144">
        <v>39.5</v>
      </c>
    </row>
    <row r="145" spans="5:12">
      <c r="E145" t="s">
        <v>85</v>
      </c>
      <c r="F145">
        <v>1120324</v>
      </c>
      <c r="G145">
        <v>65</v>
      </c>
      <c r="H145">
        <v>6.7</v>
      </c>
      <c r="I145">
        <v>4.4000000000000004</v>
      </c>
      <c r="J145">
        <v>60.6</v>
      </c>
      <c r="K145">
        <v>57.5</v>
      </c>
      <c r="L145">
        <v>41.8</v>
      </c>
    </row>
    <row r="146" spans="5:12">
      <c r="E146" t="s">
        <v>85</v>
      </c>
      <c r="F146">
        <v>1120413</v>
      </c>
      <c r="G146">
        <v>64.599999999999994</v>
      </c>
      <c r="H146">
        <v>7.3</v>
      </c>
      <c r="I146">
        <v>4.7</v>
      </c>
      <c r="J146">
        <v>59.9</v>
      </c>
      <c r="K146">
        <v>56.8</v>
      </c>
      <c r="L146">
        <v>39.799999999999997</v>
      </c>
    </row>
    <row r="147" spans="5:12">
      <c r="E147" t="s">
        <v>85</v>
      </c>
      <c r="F147">
        <v>1120420</v>
      </c>
      <c r="G147">
        <v>67.8</v>
      </c>
      <c r="H147">
        <v>8.1</v>
      </c>
      <c r="I147">
        <v>5.5</v>
      </c>
      <c r="J147">
        <v>62.3</v>
      </c>
      <c r="K147">
        <v>59.1</v>
      </c>
      <c r="L147">
        <v>44.3</v>
      </c>
    </row>
    <row r="148" spans="5:12">
      <c r="E148" t="s">
        <v>85</v>
      </c>
      <c r="F148">
        <v>1120504</v>
      </c>
      <c r="G148">
        <v>64.3</v>
      </c>
      <c r="H148">
        <v>7.5</v>
      </c>
      <c r="I148">
        <v>4.8</v>
      </c>
      <c r="J148">
        <v>59.5</v>
      </c>
      <c r="K148">
        <v>56.4</v>
      </c>
      <c r="L148">
        <v>39.799999999999997</v>
      </c>
    </row>
    <row r="149" spans="5:12">
      <c r="E149" t="s">
        <v>85</v>
      </c>
      <c r="F149">
        <v>1120713</v>
      </c>
      <c r="G149">
        <v>70.5</v>
      </c>
      <c r="H149">
        <v>9.8000000000000007</v>
      </c>
      <c r="I149">
        <v>6.9</v>
      </c>
      <c r="J149">
        <v>63.6</v>
      </c>
      <c r="K149">
        <v>60.3</v>
      </c>
      <c r="L149">
        <v>44.8</v>
      </c>
    </row>
    <row r="150" spans="5:12">
      <c r="E150" t="s">
        <v>85</v>
      </c>
      <c r="F150">
        <v>1120720</v>
      </c>
      <c r="G150">
        <v>65.8</v>
      </c>
      <c r="H150">
        <v>7.6</v>
      </c>
      <c r="I150">
        <v>5</v>
      </c>
      <c r="J150">
        <v>60.8</v>
      </c>
      <c r="K150">
        <v>57.7</v>
      </c>
      <c r="L150">
        <v>39.9</v>
      </c>
    </row>
    <row r="151" spans="5:12">
      <c r="E151" t="s">
        <v>85</v>
      </c>
      <c r="F151">
        <v>1120817</v>
      </c>
      <c r="G151">
        <v>69.5</v>
      </c>
      <c r="H151">
        <v>10.4</v>
      </c>
      <c r="I151">
        <v>7.2</v>
      </c>
      <c r="J151">
        <v>62.3</v>
      </c>
      <c r="K151">
        <v>59.1</v>
      </c>
      <c r="L151">
        <v>42.5</v>
      </c>
    </row>
    <row r="152" spans="5:12">
      <c r="E152" t="s">
        <v>85</v>
      </c>
      <c r="F152">
        <v>1120824</v>
      </c>
      <c r="G152">
        <v>67.900000000000006</v>
      </c>
      <c r="H152">
        <v>8.1999999999999993</v>
      </c>
      <c r="I152">
        <v>5.6</v>
      </c>
      <c r="J152">
        <v>62.3</v>
      </c>
      <c r="K152">
        <v>59.1</v>
      </c>
      <c r="L152">
        <v>42.3</v>
      </c>
    </row>
    <row r="153" spans="5:12">
      <c r="E153" t="s">
        <v>85</v>
      </c>
      <c r="F153">
        <v>1120831</v>
      </c>
      <c r="G153">
        <v>66.7</v>
      </c>
      <c r="H153">
        <v>7.9</v>
      </c>
      <c r="I153">
        <v>5.3</v>
      </c>
      <c r="J153">
        <v>61.4</v>
      </c>
      <c r="K153">
        <v>58.2</v>
      </c>
      <c r="L153">
        <v>41.2</v>
      </c>
    </row>
    <row r="154" spans="5:12">
      <c r="E154" t="s">
        <v>85</v>
      </c>
      <c r="F154">
        <v>1120907</v>
      </c>
      <c r="G154">
        <v>66.900000000000006</v>
      </c>
      <c r="H154">
        <v>7.9</v>
      </c>
      <c r="I154">
        <v>5.3</v>
      </c>
      <c r="J154">
        <v>61.6</v>
      </c>
      <c r="K154">
        <v>58.4</v>
      </c>
      <c r="L154">
        <v>41.5</v>
      </c>
    </row>
    <row r="155" spans="5:12">
      <c r="E155" t="s">
        <v>85</v>
      </c>
      <c r="F155">
        <v>1120914</v>
      </c>
      <c r="G155">
        <v>65.5</v>
      </c>
      <c r="H155">
        <v>6.9</v>
      </c>
      <c r="I155">
        <v>4.5</v>
      </c>
      <c r="J155">
        <v>61</v>
      </c>
      <c r="K155">
        <v>57.8</v>
      </c>
      <c r="L155">
        <v>41</v>
      </c>
    </row>
    <row r="156" spans="5:12">
      <c r="E156" t="s">
        <v>85</v>
      </c>
      <c r="F156">
        <v>1121019</v>
      </c>
      <c r="G156">
        <v>64.599999999999994</v>
      </c>
      <c r="H156">
        <v>7.8</v>
      </c>
      <c r="I156">
        <v>5</v>
      </c>
      <c r="J156">
        <v>59.6</v>
      </c>
      <c r="K156">
        <v>56.5</v>
      </c>
      <c r="L156">
        <v>38.200000000000003</v>
      </c>
    </row>
    <row r="157" spans="5:12">
      <c r="E157" t="s">
        <v>85</v>
      </c>
      <c r="F157">
        <v>1121102</v>
      </c>
      <c r="G157">
        <v>69.8</v>
      </c>
      <c r="H157">
        <v>9.6999999999999993</v>
      </c>
      <c r="I157">
        <v>6.8</v>
      </c>
      <c r="J157">
        <v>63</v>
      </c>
      <c r="K157">
        <v>59.7</v>
      </c>
      <c r="L157">
        <v>44</v>
      </c>
    </row>
    <row r="158" spans="5:12">
      <c r="E158" t="s">
        <v>85</v>
      </c>
      <c r="F158">
        <v>1121116</v>
      </c>
      <c r="G158">
        <v>70.5</v>
      </c>
      <c r="H158">
        <v>10.199999999999999</v>
      </c>
      <c r="I158">
        <v>7.2</v>
      </c>
      <c r="J158">
        <v>63.3</v>
      </c>
      <c r="K158">
        <v>60</v>
      </c>
      <c r="L158">
        <v>43</v>
      </c>
    </row>
    <row r="159" spans="5:12">
      <c r="E159" t="s">
        <v>85</v>
      </c>
      <c r="F159">
        <v>1121123</v>
      </c>
      <c r="G159">
        <v>70</v>
      </c>
      <c r="H159">
        <v>9.8000000000000007</v>
      </c>
      <c r="I159">
        <v>6.9</v>
      </c>
      <c r="J159">
        <v>63.1</v>
      </c>
      <c r="K159">
        <v>59.8</v>
      </c>
      <c r="L159">
        <v>42.4</v>
      </c>
    </row>
    <row r="160" spans="5:12">
      <c r="E160" t="s">
        <v>85</v>
      </c>
      <c r="F160">
        <v>1121207</v>
      </c>
      <c r="G160">
        <v>70.2</v>
      </c>
      <c r="H160">
        <v>9.5</v>
      </c>
      <c r="I160">
        <v>6.7</v>
      </c>
      <c r="J160">
        <v>63.5</v>
      </c>
      <c r="K160">
        <v>60.2</v>
      </c>
      <c r="L160">
        <v>42.8</v>
      </c>
    </row>
    <row r="161" spans="5:12">
      <c r="E161" t="s">
        <v>85</v>
      </c>
      <c r="F161">
        <v>1121221</v>
      </c>
      <c r="G161">
        <v>70.7</v>
      </c>
      <c r="H161">
        <v>9.6</v>
      </c>
      <c r="I161">
        <v>6.8</v>
      </c>
      <c r="J161">
        <v>63.9</v>
      </c>
      <c r="K161">
        <v>60.6</v>
      </c>
      <c r="L161">
        <v>43.9</v>
      </c>
    </row>
    <row r="162" spans="5:12">
      <c r="E162" t="s">
        <v>85</v>
      </c>
      <c r="F162">
        <v>1130124</v>
      </c>
      <c r="G162">
        <v>67.2</v>
      </c>
      <c r="H162">
        <v>7.6</v>
      </c>
      <c r="I162">
        <v>5.0999999999999996</v>
      </c>
      <c r="J162">
        <v>62.1</v>
      </c>
      <c r="K162">
        <v>58.9</v>
      </c>
      <c r="L162">
        <v>41.7</v>
      </c>
    </row>
    <row r="163" spans="5:12">
      <c r="E163" t="s">
        <v>85</v>
      </c>
      <c r="F163">
        <v>1130229</v>
      </c>
      <c r="G163">
        <v>68.8</v>
      </c>
      <c r="H163">
        <v>8</v>
      </c>
      <c r="I163">
        <v>5.5</v>
      </c>
      <c r="J163">
        <v>63.3</v>
      </c>
      <c r="K163">
        <v>60</v>
      </c>
      <c r="L163">
        <v>43.6</v>
      </c>
    </row>
    <row r="164" spans="5:12">
      <c r="E164" t="s">
        <v>85</v>
      </c>
      <c r="F164">
        <v>1130307</v>
      </c>
      <c r="G164">
        <v>69.5</v>
      </c>
      <c r="H164">
        <v>8.1999999999999993</v>
      </c>
      <c r="I164">
        <v>5.7</v>
      </c>
      <c r="J164">
        <v>63.8</v>
      </c>
      <c r="K164">
        <v>60.5</v>
      </c>
      <c r="L164">
        <v>43.8</v>
      </c>
    </row>
    <row r="165" spans="5:12">
      <c r="E165" t="s">
        <v>85</v>
      </c>
      <c r="F165">
        <v>1130328</v>
      </c>
      <c r="G165">
        <v>71.2</v>
      </c>
      <c r="H165">
        <v>8.9</v>
      </c>
      <c r="I165">
        <v>6.3</v>
      </c>
      <c r="J165">
        <v>64.900000000000006</v>
      </c>
      <c r="K165">
        <v>61.6</v>
      </c>
      <c r="L165">
        <v>45.2</v>
      </c>
    </row>
    <row r="166" spans="5:12">
      <c r="E166" t="s">
        <v>85</v>
      </c>
      <c r="F166">
        <v>1130418</v>
      </c>
      <c r="G166">
        <v>71.900000000000006</v>
      </c>
      <c r="H166">
        <v>10.1</v>
      </c>
      <c r="I166">
        <v>7.3</v>
      </c>
      <c r="J166">
        <v>64.599999999999994</v>
      </c>
      <c r="K166">
        <v>61.3</v>
      </c>
      <c r="L166">
        <v>43.9</v>
      </c>
    </row>
    <row r="167" spans="5:12">
      <c r="E167" t="s">
        <v>85</v>
      </c>
      <c r="F167">
        <v>1130502</v>
      </c>
      <c r="G167">
        <v>72</v>
      </c>
      <c r="H167">
        <v>9.3000000000000007</v>
      </c>
      <c r="I167">
        <v>6.7</v>
      </c>
      <c r="J167">
        <v>65.3</v>
      </c>
      <c r="K167">
        <v>61.9</v>
      </c>
      <c r="L167">
        <v>44.8</v>
      </c>
    </row>
    <row r="168" spans="5:12">
      <c r="E168" t="s">
        <v>85</v>
      </c>
      <c r="F168">
        <v>1130509</v>
      </c>
      <c r="G168">
        <v>71.8</v>
      </c>
      <c r="H168">
        <v>8.1</v>
      </c>
      <c r="I168">
        <v>5.8</v>
      </c>
      <c r="J168">
        <v>66</v>
      </c>
      <c r="K168">
        <v>62.6</v>
      </c>
      <c r="L168">
        <v>45.6</v>
      </c>
    </row>
    <row r="169" spans="5:12">
      <c r="E169" t="s">
        <v>85</v>
      </c>
      <c r="F169">
        <v>1130620</v>
      </c>
      <c r="G169">
        <v>73</v>
      </c>
      <c r="H169">
        <v>8.3000000000000007</v>
      </c>
      <c r="I169">
        <v>6.1</v>
      </c>
      <c r="J169">
        <v>66.900000000000006</v>
      </c>
      <c r="K169">
        <v>63.5</v>
      </c>
      <c r="L169">
        <v>46.3</v>
      </c>
    </row>
    <row r="170" spans="5:12">
      <c r="E170" t="s">
        <v>85</v>
      </c>
      <c r="F170">
        <v>1131114</v>
      </c>
      <c r="G170">
        <v>72.099999999999994</v>
      </c>
      <c r="H170">
        <v>8.5</v>
      </c>
      <c r="I170">
        <v>6.1</v>
      </c>
      <c r="J170">
        <v>66</v>
      </c>
      <c r="K170">
        <v>62.6</v>
      </c>
      <c r="L170">
        <v>46</v>
      </c>
    </row>
    <row r="171" spans="5:12">
      <c r="E171" t="s">
        <v>85</v>
      </c>
      <c r="F171">
        <v>1140204</v>
      </c>
      <c r="G171">
        <v>70.599999999999994</v>
      </c>
      <c r="H171">
        <v>8.3000000000000007</v>
      </c>
      <c r="I171">
        <v>5.9</v>
      </c>
      <c r="J171">
        <v>64.7</v>
      </c>
      <c r="K171">
        <v>61.4</v>
      </c>
      <c r="L171">
        <v>44.5</v>
      </c>
    </row>
    <row r="172" spans="5:12">
      <c r="E172" t="s">
        <v>86</v>
      </c>
      <c r="F172">
        <v>1120106</v>
      </c>
      <c r="G172">
        <v>60.2</v>
      </c>
      <c r="H172">
        <v>22.7</v>
      </c>
      <c r="I172">
        <v>13.7</v>
      </c>
      <c r="J172">
        <v>46.5</v>
      </c>
      <c r="K172">
        <v>43.6</v>
      </c>
      <c r="L172">
        <v>30.4</v>
      </c>
    </row>
    <row r="173" spans="5:12">
      <c r="E173" t="s">
        <v>86</v>
      </c>
      <c r="F173">
        <v>1120113</v>
      </c>
      <c r="G173">
        <v>59.8</v>
      </c>
      <c r="H173">
        <v>23.1</v>
      </c>
      <c r="I173">
        <v>13.8</v>
      </c>
      <c r="J173">
        <v>46</v>
      </c>
      <c r="K173">
        <v>43.1</v>
      </c>
      <c r="L173">
        <v>29.9</v>
      </c>
    </row>
    <row r="174" spans="5:12">
      <c r="E174" t="s">
        <v>86</v>
      </c>
      <c r="F174">
        <v>1120119</v>
      </c>
      <c r="G174">
        <v>60</v>
      </c>
      <c r="H174">
        <v>23.1</v>
      </c>
      <c r="I174">
        <v>13.9</v>
      </c>
      <c r="J174">
        <v>46.1</v>
      </c>
      <c r="K174">
        <v>43.2</v>
      </c>
      <c r="L174">
        <v>30.3</v>
      </c>
    </row>
    <row r="175" spans="5:12">
      <c r="E175" t="s">
        <v>86</v>
      </c>
      <c r="F175">
        <v>1120130</v>
      </c>
      <c r="G175">
        <v>61.3</v>
      </c>
      <c r="H175">
        <v>23.1</v>
      </c>
      <c r="I175">
        <v>14.2</v>
      </c>
      <c r="J175">
        <v>47.1</v>
      </c>
      <c r="K175">
        <v>44.1</v>
      </c>
      <c r="L175">
        <v>31.2</v>
      </c>
    </row>
    <row r="176" spans="5:12">
      <c r="E176" t="s">
        <v>86</v>
      </c>
      <c r="F176">
        <v>1120206</v>
      </c>
      <c r="G176">
        <v>58.2</v>
      </c>
      <c r="H176">
        <v>21</v>
      </c>
      <c r="I176">
        <v>12.2</v>
      </c>
      <c r="J176">
        <v>46</v>
      </c>
      <c r="K176">
        <v>43.1</v>
      </c>
      <c r="L176">
        <v>29.9</v>
      </c>
    </row>
    <row r="177" spans="5:12">
      <c r="E177" t="s">
        <v>86</v>
      </c>
      <c r="F177">
        <v>1120213</v>
      </c>
      <c r="G177">
        <v>60</v>
      </c>
      <c r="H177">
        <v>22</v>
      </c>
      <c r="I177">
        <v>13.2</v>
      </c>
      <c r="J177">
        <v>46.8</v>
      </c>
      <c r="K177">
        <v>43.9</v>
      </c>
      <c r="L177">
        <v>31.2</v>
      </c>
    </row>
    <row r="178" spans="5:12">
      <c r="E178" t="s">
        <v>86</v>
      </c>
      <c r="F178">
        <v>1120324</v>
      </c>
      <c r="G178">
        <v>60.7</v>
      </c>
      <c r="H178">
        <v>22.8</v>
      </c>
      <c r="I178">
        <v>13.8</v>
      </c>
      <c r="J178">
        <v>46.9</v>
      </c>
      <c r="K178">
        <v>44</v>
      </c>
      <c r="L178">
        <v>30.5</v>
      </c>
    </row>
    <row r="179" spans="5:12">
      <c r="E179" t="s">
        <v>86</v>
      </c>
      <c r="F179">
        <v>1120413</v>
      </c>
      <c r="G179">
        <v>58.2</v>
      </c>
      <c r="H179">
        <v>21</v>
      </c>
      <c r="I179">
        <v>12.2</v>
      </c>
      <c r="J179">
        <v>46</v>
      </c>
      <c r="K179">
        <v>43.1</v>
      </c>
      <c r="L179">
        <v>29.5</v>
      </c>
    </row>
    <row r="180" spans="5:12">
      <c r="E180" t="s">
        <v>86</v>
      </c>
      <c r="F180">
        <v>1120427</v>
      </c>
      <c r="G180">
        <v>57.7</v>
      </c>
      <c r="H180">
        <v>20.5</v>
      </c>
      <c r="I180">
        <v>11.8</v>
      </c>
      <c r="J180">
        <v>45.9</v>
      </c>
      <c r="K180">
        <v>43.1</v>
      </c>
      <c r="L180">
        <v>29.7</v>
      </c>
    </row>
    <row r="181" spans="5:12">
      <c r="E181" t="s">
        <v>86</v>
      </c>
      <c r="F181">
        <v>1120511</v>
      </c>
      <c r="G181">
        <v>59.5</v>
      </c>
      <c r="H181">
        <v>20.9</v>
      </c>
      <c r="I181">
        <v>12.4</v>
      </c>
      <c r="J181">
        <v>47.1</v>
      </c>
      <c r="K181">
        <v>44.1</v>
      </c>
      <c r="L181">
        <v>31.3</v>
      </c>
    </row>
    <row r="182" spans="5:12">
      <c r="E182" t="s">
        <v>86</v>
      </c>
      <c r="F182">
        <v>1120523</v>
      </c>
      <c r="G182">
        <v>57.5</v>
      </c>
      <c r="H182">
        <v>20.6</v>
      </c>
      <c r="I182">
        <v>11.8</v>
      </c>
      <c r="J182">
        <v>45.7</v>
      </c>
      <c r="K182">
        <v>42.9</v>
      </c>
      <c r="L182">
        <v>29.6</v>
      </c>
    </row>
    <row r="183" spans="5:12">
      <c r="E183" t="s">
        <v>86</v>
      </c>
      <c r="F183">
        <v>1120608</v>
      </c>
      <c r="G183">
        <v>56.4</v>
      </c>
      <c r="H183">
        <v>20.7</v>
      </c>
      <c r="I183">
        <v>11.7</v>
      </c>
      <c r="J183">
        <v>44.7</v>
      </c>
      <c r="K183">
        <v>42</v>
      </c>
      <c r="L183">
        <v>28.8</v>
      </c>
    </row>
    <row r="184" spans="5:12">
      <c r="E184" t="s">
        <v>86</v>
      </c>
      <c r="F184">
        <v>1120615</v>
      </c>
      <c r="G184">
        <v>54.4</v>
      </c>
      <c r="H184">
        <v>19.899999999999999</v>
      </c>
      <c r="I184">
        <v>10.8</v>
      </c>
      <c r="J184">
        <v>43.6</v>
      </c>
      <c r="K184">
        <v>41</v>
      </c>
      <c r="L184">
        <v>27.7</v>
      </c>
    </row>
    <row r="185" spans="5:12">
      <c r="E185" t="s">
        <v>86</v>
      </c>
      <c r="F185">
        <v>1120629</v>
      </c>
      <c r="G185">
        <v>57.2</v>
      </c>
      <c r="H185">
        <v>20.5</v>
      </c>
      <c r="I185">
        <v>11.7</v>
      </c>
      <c r="J185">
        <v>45.5</v>
      </c>
      <c r="K185">
        <v>42.7</v>
      </c>
      <c r="L185">
        <v>29.5</v>
      </c>
    </row>
    <row r="186" spans="5:12">
      <c r="E186" t="s">
        <v>86</v>
      </c>
      <c r="F186">
        <v>1120803</v>
      </c>
      <c r="G186">
        <v>58.2</v>
      </c>
      <c r="H186">
        <v>16.399999999999999</v>
      </c>
      <c r="I186">
        <v>9.5</v>
      </c>
      <c r="J186">
        <v>48.7</v>
      </c>
      <c r="K186">
        <v>45.6</v>
      </c>
      <c r="L186">
        <v>31.3</v>
      </c>
    </row>
    <row r="187" spans="5:12">
      <c r="E187" t="s">
        <v>86</v>
      </c>
      <c r="F187">
        <v>1120817</v>
      </c>
      <c r="G187">
        <v>58.6</v>
      </c>
      <c r="H187">
        <v>18.8</v>
      </c>
      <c r="I187">
        <v>11</v>
      </c>
      <c r="J187">
        <v>47.6</v>
      </c>
      <c r="K187">
        <v>44.6</v>
      </c>
      <c r="L187">
        <v>30.6</v>
      </c>
    </row>
    <row r="188" spans="5:12">
      <c r="E188" t="s">
        <v>86</v>
      </c>
      <c r="F188">
        <v>1120824</v>
      </c>
      <c r="G188">
        <v>58.4</v>
      </c>
      <c r="H188">
        <v>17.600000000000001</v>
      </c>
      <c r="I188">
        <v>10.3</v>
      </c>
      <c r="J188">
        <v>48.1</v>
      </c>
      <c r="K188">
        <v>45.1</v>
      </c>
      <c r="L188">
        <v>30.8</v>
      </c>
    </row>
    <row r="189" spans="5:12">
      <c r="E189" t="s">
        <v>86</v>
      </c>
      <c r="F189">
        <v>1120831</v>
      </c>
      <c r="G189">
        <v>57.5</v>
      </c>
      <c r="H189">
        <v>16.8</v>
      </c>
      <c r="I189">
        <v>9.6999999999999993</v>
      </c>
      <c r="J189">
        <v>47.8</v>
      </c>
      <c r="K189">
        <v>44.8</v>
      </c>
      <c r="L189">
        <v>30.4</v>
      </c>
    </row>
    <row r="190" spans="5:12">
      <c r="E190" t="s">
        <v>86</v>
      </c>
      <c r="F190">
        <v>1120907</v>
      </c>
      <c r="G190">
        <v>56.3</v>
      </c>
      <c r="H190">
        <v>17</v>
      </c>
      <c r="I190">
        <v>9.6</v>
      </c>
      <c r="J190">
        <v>46.7</v>
      </c>
      <c r="K190">
        <v>43.8</v>
      </c>
      <c r="L190">
        <v>29.4</v>
      </c>
    </row>
    <row r="191" spans="5:12">
      <c r="E191" t="s">
        <v>86</v>
      </c>
      <c r="F191">
        <v>1120914</v>
      </c>
      <c r="G191">
        <v>55.4</v>
      </c>
      <c r="H191">
        <v>16.7</v>
      </c>
      <c r="I191">
        <v>9.3000000000000007</v>
      </c>
      <c r="J191">
        <v>46.1</v>
      </c>
      <c r="K191">
        <v>43.2</v>
      </c>
      <c r="L191">
        <v>29.5</v>
      </c>
    </row>
    <row r="192" spans="5:12">
      <c r="E192" t="s">
        <v>86</v>
      </c>
      <c r="F192">
        <v>1121019</v>
      </c>
      <c r="G192">
        <v>58.8</v>
      </c>
      <c r="H192">
        <v>19.100000000000001</v>
      </c>
      <c r="I192">
        <v>11.2</v>
      </c>
      <c r="J192">
        <v>47.6</v>
      </c>
      <c r="K192">
        <v>44.6</v>
      </c>
      <c r="L192">
        <v>30.6</v>
      </c>
    </row>
    <row r="193" spans="5:12">
      <c r="E193" t="s">
        <v>86</v>
      </c>
      <c r="F193">
        <v>1121102</v>
      </c>
      <c r="G193">
        <v>60.4</v>
      </c>
      <c r="H193">
        <v>19.5</v>
      </c>
      <c r="I193">
        <v>11.8</v>
      </c>
      <c r="J193">
        <v>48.6</v>
      </c>
      <c r="K193">
        <v>45.5</v>
      </c>
      <c r="L193">
        <v>31.3</v>
      </c>
    </row>
    <row r="194" spans="5:12">
      <c r="E194" t="s">
        <v>86</v>
      </c>
      <c r="F194">
        <v>1121123</v>
      </c>
      <c r="G194">
        <v>62.1</v>
      </c>
      <c r="H194">
        <v>20.8</v>
      </c>
      <c r="I194">
        <v>12.9</v>
      </c>
      <c r="J194">
        <v>49.2</v>
      </c>
      <c r="K194">
        <v>46.1</v>
      </c>
      <c r="L194">
        <v>32</v>
      </c>
    </row>
    <row r="195" spans="5:12">
      <c r="E195" t="s">
        <v>86</v>
      </c>
      <c r="F195">
        <v>1121130</v>
      </c>
      <c r="G195">
        <v>61.7</v>
      </c>
      <c r="H195">
        <v>20.2</v>
      </c>
      <c r="I195">
        <v>12.5</v>
      </c>
      <c r="J195">
        <v>49.2</v>
      </c>
      <c r="K195">
        <v>46.1</v>
      </c>
      <c r="L195">
        <v>32</v>
      </c>
    </row>
    <row r="196" spans="5:12">
      <c r="E196" t="s">
        <v>86</v>
      </c>
      <c r="F196">
        <v>1121207</v>
      </c>
      <c r="G196">
        <v>60.2</v>
      </c>
      <c r="H196">
        <v>19.8</v>
      </c>
      <c r="I196">
        <v>11.9</v>
      </c>
      <c r="J196">
        <v>48.3</v>
      </c>
      <c r="K196">
        <v>45.2</v>
      </c>
      <c r="L196">
        <v>30.7</v>
      </c>
    </row>
    <row r="197" spans="5:12">
      <c r="E197" t="s">
        <v>86</v>
      </c>
      <c r="F197">
        <v>1121221</v>
      </c>
      <c r="G197">
        <v>62.5</v>
      </c>
      <c r="H197">
        <v>20.9</v>
      </c>
      <c r="I197">
        <v>13.1</v>
      </c>
      <c r="J197">
        <v>49.4</v>
      </c>
      <c r="K197">
        <v>46.2</v>
      </c>
      <c r="L197">
        <v>32.299999999999997</v>
      </c>
    </row>
    <row r="198" spans="5:12">
      <c r="E198" t="s">
        <v>86</v>
      </c>
      <c r="F198">
        <v>1130124</v>
      </c>
      <c r="G198">
        <v>61.4</v>
      </c>
      <c r="H198">
        <v>21.1</v>
      </c>
      <c r="I198">
        <v>13</v>
      </c>
      <c r="J198">
        <v>48.4</v>
      </c>
      <c r="K198">
        <v>45.3</v>
      </c>
      <c r="L198">
        <v>30.9</v>
      </c>
    </row>
    <row r="199" spans="5:12">
      <c r="E199" t="s">
        <v>86</v>
      </c>
      <c r="F199">
        <v>1130202</v>
      </c>
      <c r="G199">
        <v>60.7</v>
      </c>
      <c r="H199">
        <v>19.899999999999999</v>
      </c>
      <c r="I199">
        <v>12.1</v>
      </c>
      <c r="J199">
        <v>48.6</v>
      </c>
      <c r="K199">
        <v>45.5</v>
      </c>
      <c r="L199">
        <v>31.5</v>
      </c>
    </row>
    <row r="200" spans="5:12">
      <c r="E200" t="s">
        <v>86</v>
      </c>
      <c r="F200">
        <v>1130229</v>
      </c>
      <c r="G200">
        <v>62.8</v>
      </c>
      <c r="H200">
        <v>21.9</v>
      </c>
      <c r="I200">
        <v>13.8</v>
      </c>
      <c r="J200">
        <v>49</v>
      </c>
      <c r="K200">
        <v>45.9</v>
      </c>
      <c r="L200">
        <v>32.299999999999997</v>
      </c>
    </row>
    <row r="201" spans="5:12">
      <c r="E201" t="s">
        <v>86</v>
      </c>
      <c r="F201">
        <v>1140204</v>
      </c>
      <c r="G201">
        <v>62.8</v>
      </c>
      <c r="H201">
        <v>23.8</v>
      </c>
      <c r="I201">
        <v>14.9</v>
      </c>
      <c r="J201">
        <v>47.9</v>
      </c>
      <c r="K201">
        <v>44.9</v>
      </c>
      <c r="L201">
        <v>31.6</v>
      </c>
    </row>
    <row r="202" spans="5:12">
      <c r="E202" t="s">
        <v>87</v>
      </c>
      <c r="F202">
        <v>1140204</v>
      </c>
      <c r="G202">
        <v>65.599999999999994</v>
      </c>
      <c r="H202">
        <v>10.6</v>
      </c>
      <c r="I202">
        <v>7</v>
      </c>
      <c r="J202">
        <v>58.6</v>
      </c>
      <c r="K202">
        <v>55.6</v>
      </c>
      <c r="L202">
        <v>38.1</v>
      </c>
    </row>
    <row r="203" spans="5:12">
      <c r="E203" t="s">
        <v>88</v>
      </c>
      <c r="F203">
        <v>1140204</v>
      </c>
      <c r="G203">
        <v>91.3</v>
      </c>
      <c r="H203">
        <v>21</v>
      </c>
      <c r="I203">
        <v>19.2</v>
      </c>
      <c r="J203">
        <v>72.099999999999994</v>
      </c>
      <c r="K203">
        <v>68.400000000000006</v>
      </c>
      <c r="L203">
        <v>51.5</v>
      </c>
    </row>
    <row r="204" spans="5:12">
      <c r="E204" t="s">
        <v>89</v>
      </c>
      <c r="F204">
        <v>1140204</v>
      </c>
      <c r="G204">
        <v>79.2</v>
      </c>
      <c r="H204">
        <v>11.8</v>
      </c>
      <c r="I204">
        <v>9.3000000000000007</v>
      </c>
      <c r="J204">
        <v>69.900000000000006</v>
      </c>
      <c r="K204">
        <v>66.3</v>
      </c>
      <c r="L204">
        <v>46.2</v>
      </c>
    </row>
    <row r="205" spans="5:12">
      <c r="E205" t="s">
        <v>90</v>
      </c>
      <c r="F205">
        <v>1140204</v>
      </c>
      <c r="G205">
        <v>74.400000000000006</v>
      </c>
      <c r="H205">
        <v>13.4</v>
      </c>
      <c r="I205">
        <v>10</v>
      </c>
      <c r="J205">
        <v>64.400000000000006</v>
      </c>
      <c r="K205">
        <v>61.1</v>
      </c>
      <c r="L205">
        <v>42.4</v>
      </c>
    </row>
    <row r="206" spans="5:12">
      <c r="E206" t="s">
        <v>91</v>
      </c>
      <c r="F206">
        <v>1120324</v>
      </c>
      <c r="G206">
        <v>47.4</v>
      </c>
      <c r="H206">
        <v>13.4</v>
      </c>
      <c r="I206">
        <v>6.4</v>
      </c>
      <c r="J206">
        <v>41</v>
      </c>
      <c r="K206">
        <v>38.6</v>
      </c>
      <c r="L206">
        <v>26.9</v>
      </c>
    </row>
    <row r="207" spans="5:12">
      <c r="E207" t="s">
        <v>91</v>
      </c>
      <c r="F207">
        <v>1120413</v>
      </c>
      <c r="G207">
        <v>49.5</v>
      </c>
      <c r="H207">
        <v>15.7</v>
      </c>
      <c r="I207">
        <v>7.8</v>
      </c>
      <c r="J207">
        <v>41.7</v>
      </c>
      <c r="K207">
        <v>39.200000000000003</v>
      </c>
      <c r="L207">
        <v>27.9</v>
      </c>
    </row>
    <row r="208" spans="5:12">
      <c r="E208" t="s">
        <v>91</v>
      </c>
      <c r="F208">
        <v>1120427</v>
      </c>
      <c r="G208">
        <v>48.5</v>
      </c>
      <c r="H208">
        <v>15.2</v>
      </c>
      <c r="I208">
        <v>7.4</v>
      </c>
      <c r="J208">
        <v>41.1</v>
      </c>
      <c r="K208">
        <v>38.700000000000003</v>
      </c>
      <c r="L208">
        <v>27.2</v>
      </c>
    </row>
    <row r="209" spans="5:12">
      <c r="E209" t="s">
        <v>91</v>
      </c>
      <c r="F209">
        <v>1120511</v>
      </c>
      <c r="G209">
        <v>49.3</v>
      </c>
      <c r="H209">
        <v>16.7</v>
      </c>
      <c r="I209">
        <v>8.1999999999999993</v>
      </c>
      <c r="J209">
        <v>41.1</v>
      </c>
      <c r="K209">
        <v>38.700000000000003</v>
      </c>
      <c r="L209">
        <v>27.4</v>
      </c>
    </row>
    <row r="210" spans="5:12">
      <c r="E210" t="s">
        <v>91</v>
      </c>
      <c r="F210">
        <v>1120629</v>
      </c>
      <c r="G210">
        <v>49.3</v>
      </c>
      <c r="H210">
        <v>15.1</v>
      </c>
      <c r="I210">
        <v>7.4</v>
      </c>
      <c r="J210">
        <v>41.9</v>
      </c>
      <c r="K210">
        <v>39.4</v>
      </c>
      <c r="L210">
        <v>28</v>
      </c>
    </row>
    <row r="211" spans="5:12">
      <c r="E211" t="s">
        <v>91</v>
      </c>
      <c r="F211">
        <v>1120713</v>
      </c>
      <c r="G211">
        <v>50.6</v>
      </c>
      <c r="H211">
        <v>15.2</v>
      </c>
      <c r="I211">
        <v>7.7</v>
      </c>
      <c r="J211">
        <v>42.9</v>
      </c>
      <c r="K211">
        <v>40.299999999999997</v>
      </c>
      <c r="L211">
        <v>28.9</v>
      </c>
    </row>
    <row r="212" spans="5:12">
      <c r="E212" t="s">
        <v>91</v>
      </c>
      <c r="F212">
        <v>1120720</v>
      </c>
      <c r="G212">
        <v>48.3</v>
      </c>
      <c r="H212">
        <v>14.6</v>
      </c>
      <c r="I212">
        <v>7.1</v>
      </c>
      <c r="J212">
        <v>41.2</v>
      </c>
      <c r="K212">
        <v>38.799999999999997</v>
      </c>
      <c r="L212">
        <v>27.1</v>
      </c>
    </row>
    <row r="213" spans="5:12">
      <c r="E213" t="s">
        <v>91</v>
      </c>
      <c r="F213">
        <v>1130229</v>
      </c>
      <c r="G213">
        <v>48.5</v>
      </c>
      <c r="H213">
        <v>14.4</v>
      </c>
      <c r="I213">
        <v>7</v>
      </c>
      <c r="J213">
        <v>41.5</v>
      </c>
      <c r="K213">
        <v>39</v>
      </c>
      <c r="L213">
        <v>27.8</v>
      </c>
    </row>
    <row r="214" spans="5:12">
      <c r="E214" t="s">
        <v>91</v>
      </c>
      <c r="F214">
        <v>1130307</v>
      </c>
      <c r="G214">
        <v>48.6</v>
      </c>
      <c r="H214">
        <v>13.6</v>
      </c>
      <c r="I214">
        <v>6.6</v>
      </c>
      <c r="J214">
        <v>42</v>
      </c>
      <c r="K214">
        <v>39.5</v>
      </c>
      <c r="L214">
        <v>27.9</v>
      </c>
    </row>
    <row r="215" spans="5:12">
      <c r="E215" t="s">
        <v>91</v>
      </c>
      <c r="F215">
        <v>1130314</v>
      </c>
      <c r="G215">
        <v>48.2</v>
      </c>
      <c r="H215">
        <v>14.1</v>
      </c>
      <c r="I215">
        <v>6.8</v>
      </c>
      <c r="J215">
        <v>41.4</v>
      </c>
      <c r="K215">
        <v>38.9</v>
      </c>
      <c r="L215">
        <v>27.2</v>
      </c>
    </row>
    <row r="216" spans="5:12">
      <c r="E216" t="s">
        <v>91</v>
      </c>
      <c r="F216">
        <v>1130321</v>
      </c>
      <c r="G216">
        <v>49</v>
      </c>
      <c r="H216">
        <v>15</v>
      </c>
      <c r="I216">
        <v>7.3</v>
      </c>
      <c r="J216">
        <v>41.7</v>
      </c>
      <c r="K216">
        <v>39.200000000000003</v>
      </c>
      <c r="L216">
        <v>27.8</v>
      </c>
    </row>
    <row r="217" spans="5:12">
      <c r="E217" t="s">
        <v>91</v>
      </c>
      <c r="F217">
        <v>1130328</v>
      </c>
      <c r="G217">
        <v>48.7</v>
      </c>
      <c r="H217">
        <v>14.5</v>
      </c>
      <c r="I217">
        <v>7.1</v>
      </c>
      <c r="J217">
        <v>41.6</v>
      </c>
      <c r="K217">
        <v>39.1</v>
      </c>
      <c r="L217">
        <v>27.6</v>
      </c>
    </row>
    <row r="218" spans="5:12">
      <c r="E218" t="s">
        <v>91</v>
      </c>
      <c r="F218">
        <v>1130418</v>
      </c>
      <c r="G218">
        <v>49.2</v>
      </c>
      <c r="H218">
        <v>16.2</v>
      </c>
      <c r="I218">
        <v>8</v>
      </c>
      <c r="J218">
        <v>41.2</v>
      </c>
      <c r="K218">
        <v>38.799999999999997</v>
      </c>
      <c r="L218">
        <v>27.5</v>
      </c>
    </row>
    <row r="219" spans="5:12">
      <c r="E219" t="s">
        <v>91</v>
      </c>
      <c r="F219">
        <v>1130425</v>
      </c>
      <c r="G219">
        <v>49.2</v>
      </c>
      <c r="H219">
        <v>16.100000000000001</v>
      </c>
      <c r="I219">
        <v>7.9</v>
      </c>
      <c r="J219">
        <v>41.3</v>
      </c>
      <c r="K219">
        <v>38.799999999999997</v>
      </c>
      <c r="L219">
        <v>27.6</v>
      </c>
    </row>
    <row r="220" spans="5:12">
      <c r="E220" t="s">
        <v>91</v>
      </c>
      <c r="F220">
        <v>1130502</v>
      </c>
      <c r="G220">
        <v>48.6</v>
      </c>
      <c r="H220">
        <v>15.8</v>
      </c>
      <c r="I220">
        <v>7.7</v>
      </c>
      <c r="J220">
        <v>40.9</v>
      </c>
      <c r="K220">
        <v>38.5</v>
      </c>
      <c r="L220">
        <v>26.9</v>
      </c>
    </row>
    <row r="221" spans="5:12">
      <c r="E221" t="s">
        <v>91</v>
      </c>
      <c r="F221">
        <v>1130509</v>
      </c>
      <c r="G221">
        <v>48</v>
      </c>
      <c r="H221">
        <v>15.6</v>
      </c>
      <c r="I221">
        <v>7.5</v>
      </c>
      <c r="J221">
        <v>40.5</v>
      </c>
      <c r="K221">
        <v>38.1</v>
      </c>
      <c r="L221">
        <v>26.6</v>
      </c>
    </row>
    <row r="222" spans="5:12">
      <c r="E222" t="s">
        <v>91</v>
      </c>
      <c r="F222">
        <v>1130530</v>
      </c>
      <c r="G222">
        <v>48.9</v>
      </c>
      <c r="H222">
        <v>14.8</v>
      </c>
      <c r="I222">
        <v>7.2</v>
      </c>
      <c r="J222">
        <v>41.7</v>
      </c>
      <c r="K222">
        <v>39.200000000000003</v>
      </c>
      <c r="L222">
        <v>27.6</v>
      </c>
    </row>
    <row r="223" spans="5:12">
      <c r="E223" t="s">
        <v>91</v>
      </c>
      <c r="F223">
        <v>1130620</v>
      </c>
      <c r="G223">
        <v>49.4</v>
      </c>
      <c r="H223">
        <v>16.100000000000001</v>
      </c>
      <c r="I223">
        <v>8</v>
      </c>
      <c r="J223">
        <v>41.4</v>
      </c>
      <c r="K223">
        <v>38.9</v>
      </c>
      <c r="L223">
        <v>27.4</v>
      </c>
    </row>
    <row r="224" spans="5:12">
      <c r="E224" t="s">
        <v>91</v>
      </c>
      <c r="F224">
        <v>1140204</v>
      </c>
      <c r="G224">
        <v>48.7</v>
      </c>
      <c r="H224">
        <v>15.7</v>
      </c>
      <c r="I224">
        <v>7.6</v>
      </c>
      <c r="J224">
        <v>41.1</v>
      </c>
      <c r="K224">
        <v>38.700000000000003</v>
      </c>
      <c r="L224">
        <v>27.4</v>
      </c>
    </row>
    <row r="225" spans="5:12">
      <c r="E225" t="s">
        <v>92</v>
      </c>
      <c r="F225">
        <v>1120106</v>
      </c>
      <c r="G225">
        <v>62.9</v>
      </c>
      <c r="H225">
        <v>20.9</v>
      </c>
      <c r="I225">
        <v>13.1</v>
      </c>
      <c r="J225">
        <v>49.8</v>
      </c>
      <c r="K225">
        <v>46.6</v>
      </c>
      <c r="L225">
        <v>33.299999999999997</v>
      </c>
    </row>
    <row r="226" spans="5:12">
      <c r="E226" t="s">
        <v>92</v>
      </c>
      <c r="F226">
        <v>1120113</v>
      </c>
      <c r="G226">
        <v>63.3</v>
      </c>
      <c r="H226">
        <v>19.2</v>
      </c>
      <c r="I226">
        <v>12.2</v>
      </c>
      <c r="J226">
        <v>51.1</v>
      </c>
      <c r="K226">
        <v>47.8</v>
      </c>
      <c r="L226">
        <v>34.1</v>
      </c>
    </row>
    <row r="227" spans="5:12">
      <c r="E227" t="s">
        <v>92</v>
      </c>
      <c r="F227">
        <v>1120119</v>
      </c>
      <c r="G227">
        <v>62.5</v>
      </c>
      <c r="H227">
        <v>19.899999999999999</v>
      </c>
      <c r="I227">
        <v>12.4</v>
      </c>
      <c r="J227">
        <v>50.1</v>
      </c>
      <c r="K227">
        <v>46.9</v>
      </c>
      <c r="L227">
        <v>33.6</v>
      </c>
    </row>
    <row r="228" spans="5:12">
      <c r="E228" t="s">
        <v>92</v>
      </c>
      <c r="F228">
        <v>1120130</v>
      </c>
      <c r="G228">
        <v>63.7</v>
      </c>
      <c r="H228">
        <v>22.1</v>
      </c>
      <c r="I228">
        <v>14.1</v>
      </c>
      <c r="J228">
        <v>49.6</v>
      </c>
      <c r="K228">
        <v>46.4</v>
      </c>
      <c r="L228">
        <v>33.299999999999997</v>
      </c>
    </row>
    <row r="229" spans="5:12">
      <c r="E229" t="s">
        <v>92</v>
      </c>
      <c r="F229">
        <v>1120303</v>
      </c>
      <c r="G229">
        <v>63.2</v>
      </c>
      <c r="H229">
        <v>21.5</v>
      </c>
      <c r="I229">
        <v>13.6</v>
      </c>
      <c r="J229">
        <v>49.6</v>
      </c>
      <c r="K229">
        <v>46.4</v>
      </c>
      <c r="L229">
        <v>32.799999999999997</v>
      </c>
    </row>
    <row r="230" spans="5:12">
      <c r="E230" t="s">
        <v>92</v>
      </c>
      <c r="F230">
        <v>1120317</v>
      </c>
      <c r="G230">
        <v>64.099999999999994</v>
      </c>
      <c r="H230">
        <v>22.1</v>
      </c>
      <c r="I230">
        <v>14.2</v>
      </c>
      <c r="J230">
        <v>49.9</v>
      </c>
      <c r="K230">
        <v>46.7</v>
      </c>
      <c r="L230">
        <v>33.700000000000003</v>
      </c>
    </row>
    <row r="231" spans="5:12">
      <c r="E231" t="s">
        <v>92</v>
      </c>
      <c r="F231">
        <v>1120413</v>
      </c>
      <c r="G231">
        <v>63.2</v>
      </c>
      <c r="H231">
        <v>20.3</v>
      </c>
      <c r="I231">
        <v>12.8</v>
      </c>
      <c r="J231">
        <v>50.4</v>
      </c>
      <c r="K231">
        <v>47.2</v>
      </c>
      <c r="L231">
        <v>34</v>
      </c>
    </row>
    <row r="232" spans="5:12">
      <c r="E232" t="s">
        <v>92</v>
      </c>
      <c r="F232">
        <v>1120420</v>
      </c>
      <c r="G232">
        <v>63.5</v>
      </c>
      <c r="H232">
        <v>21.2</v>
      </c>
      <c r="I232">
        <v>13.5</v>
      </c>
      <c r="J232">
        <v>50</v>
      </c>
      <c r="K232">
        <v>46.8</v>
      </c>
      <c r="L232">
        <v>33.6</v>
      </c>
    </row>
    <row r="233" spans="5:12">
      <c r="E233" t="s">
        <v>92</v>
      </c>
      <c r="F233">
        <v>1120427</v>
      </c>
      <c r="G233">
        <v>64.3</v>
      </c>
      <c r="H233">
        <v>20.100000000000001</v>
      </c>
      <c r="I233">
        <v>12.9</v>
      </c>
      <c r="J233">
        <v>51.4</v>
      </c>
      <c r="K233">
        <v>48.1</v>
      </c>
      <c r="L233">
        <v>34.6</v>
      </c>
    </row>
    <row r="234" spans="5:12">
      <c r="E234" t="s">
        <v>92</v>
      </c>
      <c r="F234">
        <v>1120504</v>
      </c>
      <c r="G234">
        <v>64.2</v>
      </c>
      <c r="H234">
        <v>19.5</v>
      </c>
      <c r="I234">
        <v>12.5</v>
      </c>
      <c r="J234">
        <v>51.7</v>
      </c>
      <c r="K234">
        <v>48.4</v>
      </c>
      <c r="L234">
        <v>35</v>
      </c>
    </row>
    <row r="235" spans="5:12">
      <c r="E235" t="s">
        <v>92</v>
      </c>
      <c r="F235">
        <v>1120511</v>
      </c>
      <c r="G235">
        <v>63</v>
      </c>
      <c r="H235">
        <v>19.600000000000001</v>
      </c>
      <c r="I235">
        <v>12.3</v>
      </c>
      <c r="J235">
        <v>50.7</v>
      </c>
      <c r="K235">
        <v>47.4</v>
      </c>
      <c r="L235">
        <v>34.1</v>
      </c>
    </row>
    <row r="236" spans="5:12">
      <c r="E236" t="s">
        <v>92</v>
      </c>
      <c r="F236">
        <v>1120518</v>
      </c>
      <c r="G236">
        <v>62.5</v>
      </c>
      <c r="H236">
        <v>19</v>
      </c>
      <c r="I236">
        <v>11.9</v>
      </c>
      <c r="J236">
        <v>50.6</v>
      </c>
      <c r="K236">
        <v>47.3</v>
      </c>
      <c r="L236">
        <v>33.700000000000003</v>
      </c>
    </row>
    <row r="237" spans="5:12">
      <c r="E237" t="s">
        <v>92</v>
      </c>
      <c r="F237">
        <v>1120525</v>
      </c>
      <c r="G237">
        <v>62.2</v>
      </c>
      <c r="H237">
        <v>19.5</v>
      </c>
      <c r="I237">
        <v>12.1</v>
      </c>
      <c r="J237">
        <v>50.1</v>
      </c>
      <c r="K237">
        <v>46.9</v>
      </c>
      <c r="L237">
        <v>33.6</v>
      </c>
    </row>
    <row r="238" spans="5:12">
      <c r="E238" t="s">
        <v>92</v>
      </c>
      <c r="F238">
        <v>1120601</v>
      </c>
      <c r="G238">
        <v>61.7</v>
      </c>
      <c r="H238">
        <v>18.399999999999999</v>
      </c>
      <c r="I238">
        <v>11.4</v>
      </c>
      <c r="J238">
        <v>50.3</v>
      </c>
      <c r="K238">
        <v>47.1</v>
      </c>
      <c r="L238">
        <v>33.299999999999997</v>
      </c>
    </row>
    <row r="239" spans="5:12">
      <c r="E239" t="s">
        <v>92</v>
      </c>
      <c r="F239">
        <v>1120608</v>
      </c>
      <c r="G239">
        <v>61.5</v>
      </c>
      <c r="H239">
        <v>18.899999999999999</v>
      </c>
      <c r="I239">
        <v>11.6</v>
      </c>
      <c r="J239">
        <v>49.9</v>
      </c>
      <c r="K239">
        <v>46.7</v>
      </c>
      <c r="L239">
        <v>33.1</v>
      </c>
    </row>
    <row r="240" spans="5:12">
      <c r="E240" t="s">
        <v>92</v>
      </c>
      <c r="F240">
        <v>1120629</v>
      </c>
      <c r="G240">
        <v>63.4</v>
      </c>
      <c r="H240">
        <v>19.5</v>
      </c>
      <c r="I240">
        <v>12.4</v>
      </c>
      <c r="J240">
        <v>51</v>
      </c>
      <c r="K240">
        <v>47.7</v>
      </c>
      <c r="L240">
        <v>34.799999999999997</v>
      </c>
    </row>
    <row r="241" spans="5:12">
      <c r="E241" t="s">
        <v>92</v>
      </c>
      <c r="F241">
        <v>1120803</v>
      </c>
      <c r="G241">
        <v>64.5</v>
      </c>
      <c r="H241">
        <v>20.2</v>
      </c>
      <c r="I241">
        <v>13</v>
      </c>
      <c r="J241">
        <v>51.5</v>
      </c>
      <c r="K241">
        <v>48.2</v>
      </c>
      <c r="L241">
        <v>34.799999999999997</v>
      </c>
    </row>
    <row r="242" spans="5:12">
      <c r="E242" t="s">
        <v>92</v>
      </c>
      <c r="F242">
        <v>1120824</v>
      </c>
      <c r="G242">
        <v>64.5</v>
      </c>
      <c r="H242">
        <v>20.3</v>
      </c>
      <c r="I242">
        <v>13.1</v>
      </c>
      <c r="J242">
        <v>51.4</v>
      </c>
      <c r="K242">
        <v>48.1</v>
      </c>
      <c r="L242">
        <v>34.700000000000003</v>
      </c>
    </row>
    <row r="243" spans="5:12">
      <c r="E243" t="s">
        <v>92</v>
      </c>
      <c r="F243">
        <v>1120831</v>
      </c>
      <c r="G243">
        <v>64.400000000000006</v>
      </c>
      <c r="H243">
        <v>21.4</v>
      </c>
      <c r="I243">
        <v>13.8</v>
      </c>
      <c r="J243">
        <v>50.6</v>
      </c>
      <c r="K243">
        <v>47.3</v>
      </c>
      <c r="L243">
        <v>34.200000000000003</v>
      </c>
    </row>
    <row r="244" spans="5:12">
      <c r="E244" t="s">
        <v>92</v>
      </c>
      <c r="F244">
        <v>1120907</v>
      </c>
      <c r="G244">
        <v>64</v>
      </c>
      <c r="H244">
        <v>21.2</v>
      </c>
      <c r="I244">
        <v>13.6</v>
      </c>
      <c r="J244">
        <v>50.4</v>
      </c>
      <c r="K244">
        <v>47.2</v>
      </c>
      <c r="L244">
        <v>33.9</v>
      </c>
    </row>
    <row r="245" spans="5:12">
      <c r="E245" t="s">
        <v>92</v>
      </c>
      <c r="F245">
        <v>1120914</v>
      </c>
      <c r="G245">
        <v>63.9</v>
      </c>
      <c r="H245">
        <v>21.6</v>
      </c>
      <c r="I245">
        <v>13.8</v>
      </c>
      <c r="J245">
        <v>50.1</v>
      </c>
      <c r="K245">
        <v>46.9</v>
      </c>
      <c r="L245">
        <v>33.299999999999997</v>
      </c>
    </row>
    <row r="246" spans="5:12">
      <c r="E246" t="s">
        <v>92</v>
      </c>
      <c r="F246">
        <v>1121019</v>
      </c>
      <c r="G246">
        <v>64</v>
      </c>
      <c r="H246">
        <v>21</v>
      </c>
      <c r="I246">
        <v>13.4</v>
      </c>
      <c r="J246">
        <v>50.6</v>
      </c>
      <c r="K246">
        <v>47.3</v>
      </c>
      <c r="L246">
        <v>33.799999999999997</v>
      </c>
    </row>
    <row r="247" spans="5:12">
      <c r="E247" t="s">
        <v>92</v>
      </c>
      <c r="F247">
        <v>1121102</v>
      </c>
      <c r="G247">
        <v>64.5</v>
      </c>
      <c r="H247">
        <v>22</v>
      </c>
      <c r="I247">
        <v>14.2</v>
      </c>
      <c r="J247">
        <v>50.3</v>
      </c>
      <c r="K247">
        <v>47.1</v>
      </c>
      <c r="L247">
        <v>33.5</v>
      </c>
    </row>
    <row r="248" spans="5:12">
      <c r="E248" t="s">
        <v>92</v>
      </c>
      <c r="F248">
        <v>1121116</v>
      </c>
      <c r="G248">
        <v>65.2</v>
      </c>
      <c r="H248">
        <v>21.1</v>
      </c>
      <c r="I248">
        <v>13.8</v>
      </c>
      <c r="J248">
        <v>51.4</v>
      </c>
      <c r="K248">
        <v>48.1</v>
      </c>
      <c r="L248">
        <v>34.299999999999997</v>
      </c>
    </row>
    <row r="249" spans="5:12">
      <c r="E249" t="s">
        <v>92</v>
      </c>
      <c r="F249">
        <v>1121123</v>
      </c>
      <c r="G249">
        <v>63.6</v>
      </c>
      <c r="H249">
        <v>20.3</v>
      </c>
      <c r="I249">
        <v>12.9</v>
      </c>
      <c r="J249">
        <v>50.7</v>
      </c>
      <c r="K249">
        <v>47.4</v>
      </c>
      <c r="L249">
        <v>33.5</v>
      </c>
    </row>
    <row r="250" spans="5:12">
      <c r="E250" t="s">
        <v>92</v>
      </c>
      <c r="F250">
        <v>1121130</v>
      </c>
      <c r="G250">
        <v>64.3</v>
      </c>
      <c r="H250">
        <v>20.100000000000001</v>
      </c>
      <c r="I250">
        <v>12.9</v>
      </c>
      <c r="J250">
        <v>51.4</v>
      </c>
      <c r="K250">
        <v>48.1</v>
      </c>
      <c r="L250">
        <v>34.5</v>
      </c>
    </row>
    <row r="251" spans="5:12">
      <c r="E251" t="s">
        <v>92</v>
      </c>
      <c r="F251">
        <v>1121207</v>
      </c>
      <c r="G251">
        <v>63.7</v>
      </c>
      <c r="H251">
        <v>19.399999999999999</v>
      </c>
      <c r="I251">
        <v>12.4</v>
      </c>
      <c r="J251">
        <v>51.3</v>
      </c>
      <c r="K251">
        <v>48</v>
      </c>
      <c r="L251">
        <v>34.4</v>
      </c>
    </row>
    <row r="252" spans="5:12">
      <c r="E252" t="s">
        <v>92</v>
      </c>
      <c r="F252">
        <v>1121221</v>
      </c>
      <c r="G252">
        <v>64.900000000000006</v>
      </c>
      <c r="H252">
        <v>21.3</v>
      </c>
      <c r="I252">
        <v>13.8</v>
      </c>
      <c r="J252">
        <v>51.1</v>
      </c>
      <c r="K252">
        <v>47.8</v>
      </c>
      <c r="L252">
        <v>33.9</v>
      </c>
    </row>
    <row r="253" spans="5:12">
      <c r="E253" t="s">
        <v>92</v>
      </c>
      <c r="F253">
        <v>1121228</v>
      </c>
      <c r="G253">
        <v>62.1</v>
      </c>
      <c r="H253">
        <v>19.5</v>
      </c>
      <c r="I253">
        <v>12.1</v>
      </c>
      <c r="J253">
        <v>50</v>
      </c>
      <c r="K253">
        <v>46.8</v>
      </c>
      <c r="L253">
        <v>32.9</v>
      </c>
    </row>
    <row r="254" spans="5:12">
      <c r="E254" t="s">
        <v>92</v>
      </c>
      <c r="F254">
        <v>1130104</v>
      </c>
      <c r="G254">
        <v>62.2</v>
      </c>
      <c r="H254">
        <v>20</v>
      </c>
      <c r="I254">
        <v>12.4</v>
      </c>
      <c r="J254">
        <v>49.8</v>
      </c>
      <c r="K254">
        <v>46.6</v>
      </c>
      <c r="L254">
        <v>32.6</v>
      </c>
    </row>
    <row r="255" spans="5:12">
      <c r="E255" t="s">
        <v>92</v>
      </c>
      <c r="F255">
        <v>1130111</v>
      </c>
      <c r="G255">
        <v>61</v>
      </c>
      <c r="H255">
        <v>19.100000000000001</v>
      </c>
      <c r="I255">
        <v>11.7</v>
      </c>
      <c r="J255">
        <v>49.3</v>
      </c>
      <c r="K255">
        <v>46.2</v>
      </c>
      <c r="L255">
        <v>32.4</v>
      </c>
    </row>
    <row r="256" spans="5:12">
      <c r="E256" t="s">
        <v>92</v>
      </c>
      <c r="F256">
        <v>1130118</v>
      </c>
      <c r="G256">
        <v>60.4</v>
      </c>
      <c r="H256">
        <v>18.600000000000001</v>
      </c>
      <c r="I256">
        <v>11.2</v>
      </c>
      <c r="J256">
        <v>49.2</v>
      </c>
      <c r="K256">
        <v>46.1</v>
      </c>
      <c r="L256">
        <v>32.5</v>
      </c>
    </row>
    <row r="257" spans="5:12">
      <c r="E257" t="s">
        <v>92</v>
      </c>
      <c r="F257">
        <v>1130124</v>
      </c>
      <c r="G257">
        <v>59.8</v>
      </c>
      <c r="H257">
        <v>19.899999999999999</v>
      </c>
      <c r="I257">
        <v>11.9</v>
      </c>
      <c r="J257">
        <v>47.9</v>
      </c>
      <c r="K257">
        <v>44.9</v>
      </c>
      <c r="L257">
        <v>31.8</v>
      </c>
    </row>
    <row r="258" spans="5:12">
      <c r="E258" t="s">
        <v>92</v>
      </c>
      <c r="F258">
        <v>1130229</v>
      </c>
      <c r="G258">
        <v>59.2</v>
      </c>
      <c r="H258">
        <v>18.600000000000001</v>
      </c>
      <c r="I258">
        <v>11</v>
      </c>
      <c r="J258">
        <v>48.2</v>
      </c>
      <c r="K258">
        <v>45.2</v>
      </c>
      <c r="L258">
        <v>31.3</v>
      </c>
    </row>
    <row r="259" spans="5:12">
      <c r="E259" t="s">
        <v>92</v>
      </c>
      <c r="F259">
        <v>1130307</v>
      </c>
      <c r="G259">
        <v>59.6</v>
      </c>
      <c r="H259">
        <v>18.5</v>
      </c>
      <c r="I259">
        <v>11</v>
      </c>
      <c r="J259">
        <v>48.6</v>
      </c>
      <c r="K259">
        <v>45.5</v>
      </c>
      <c r="L259">
        <v>32.299999999999997</v>
      </c>
    </row>
    <row r="260" spans="5:12">
      <c r="E260" t="s">
        <v>92</v>
      </c>
      <c r="F260">
        <v>1130314</v>
      </c>
      <c r="G260">
        <v>59.9</v>
      </c>
      <c r="H260">
        <v>18.2</v>
      </c>
      <c r="I260">
        <v>10.9</v>
      </c>
      <c r="J260">
        <v>49</v>
      </c>
      <c r="K260">
        <v>45.9</v>
      </c>
      <c r="L260">
        <v>32.9</v>
      </c>
    </row>
    <row r="261" spans="5:12">
      <c r="E261" t="s">
        <v>92</v>
      </c>
      <c r="F261">
        <v>1130328</v>
      </c>
      <c r="G261">
        <v>63.8</v>
      </c>
      <c r="H261">
        <v>21.8</v>
      </c>
      <c r="I261">
        <v>13.9</v>
      </c>
      <c r="J261">
        <v>49.9</v>
      </c>
      <c r="K261">
        <v>46.7</v>
      </c>
      <c r="L261">
        <v>33.1</v>
      </c>
    </row>
    <row r="262" spans="5:12">
      <c r="E262" t="s">
        <v>92</v>
      </c>
      <c r="F262">
        <v>1130418</v>
      </c>
      <c r="G262">
        <v>64.5</v>
      </c>
      <c r="H262">
        <v>22.8</v>
      </c>
      <c r="I262">
        <v>14.7</v>
      </c>
      <c r="J262">
        <v>49.8</v>
      </c>
      <c r="K262">
        <v>46.6</v>
      </c>
      <c r="L262">
        <v>32.799999999999997</v>
      </c>
    </row>
    <row r="263" spans="5:12">
      <c r="E263" t="s">
        <v>92</v>
      </c>
      <c r="F263">
        <v>1130425</v>
      </c>
      <c r="G263">
        <v>65.400000000000006</v>
      </c>
      <c r="H263">
        <v>23.2</v>
      </c>
      <c r="I263">
        <v>15.2</v>
      </c>
      <c r="J263">
        <v>50.2</v>
      </c>
      <c r="K263">
        <v>47</v>
      </c>
      <c r="L263">
        <v>33.6</v>
      </c>
    </row>
    <row r="264" spans="5:12">
      <c r="E264" t="s">
        <v>92</v>
      </c>
      <c r="F264">
        <v>1130502</v>
      </c>
      <c r="G264">
        <v>64.7</v>
      </c>
      <c r="H264">
        <v>23.5</v>
      </c>
      <c r="I264">
        <v>15.2</v>
      </c>
      <c r="J264">
        <v>49.5</v>
      </c>
      <c r="K264">
        <v>46.3</v>
      </c>
      <c r="L264">
        <v>32.9</v>
      </c>
    </row>
    <row r="265" spans="5:12">
      <c r="E265" t="s">
        <v>92</v>
      </c>
      <c r="F265">
        <v>1130509</v>
      </c>
      <c r="G265">
        <v>64.8</v>
      </c>
      <c r="H265">
        <v>23.1</v>
      </c>
      <c r="I265">
        <v>15</v>
      </c>
      <c r="J265">
        <v>49.8</v>
      </c>
      <c r="K265">
        <v>46.6</v>
      </c>
      <c r="L265">
        <v>33.1</v>
      </c>
    </row>
    <row r="266" spans="5:12">
      <c r="E266" t="s">
        <v>92</v>
      </c>
      <c r="F266">
        <v>1130530</v>
      </c>
      <c r="G266">
        <v>64.8</v>
      </c>
      <c r="H266">
        <v>22.8</v>
      </c>
      <c r="I266">
        <v>14.8</v>
      </c>
      <c r="J266">
        <v>50</v>
      </c>
      <c r="K266">
        <v>46.8</v>
      </c>
      <c r="L266">
        <v>33.6</v>
      </c>
    </row>
    <row r="267" spans="5:12">
      <c r="E267" t="s">
        <v>92</v>
      </c>
      <c r="F267">
        <v>1130606</v>
      </c>
      <c r="G267">
        <v>65.099999999999994</v>
      </c>
      <c r="H267">
        <v>23.3</v>
      </c>
      <c r="I267">
        <v>15.2</v>
      </c>
      <c r="J267">
        <v>49.9</v>
      </c>
      <c r="K267">
        <v>46.7</v>
      </c>
      <c r="L267">
        <v>33.1</v>
      </c>
    </row>
    <row r="268" spans="5:12">
      <c r="E268" t="s">
        <v>92</v>
      </c>
      <c r="F268">
        <v>1130620</v>
      </c>
      <c r="G268">
        <v>66.3</v>
      </c>
      <c r="H268">
        <v>25.3</v>
      </c>
      <c r="I268">
        <v>16.8</v>
      </c>
      <c r="J268">
        <v>49.5</v>
      </c>
      <c r="K268">
        <v>46.3</v>
      </c>
      <c r="L268">
        <v>33.4</v>
      </c>
    </row>
    <row r="269" spans="5:12">
      <c r="E269" t="s">
        <v>92</v>
      </c>
      <c r="F269">
        <v>1130704</v>
      </c>
      <c r="G269">
        <v>65.7</v>
      </c>
      <c r="H269">
        <v>23.9</v>
      </c>
      <c r="I269">
        <v>15.7</v>
      </c>
      <c r="J269">
        <v>50</v>
      </c>
      <c r="K269">
        <v>46.8</v>
      </c>
      <c r="L269">
        <v>33.200000000000003</v>
      </c>
    </row>
    <row r="270" spans="5:12">
      <c r="E270" t="s">
        <v>92</v>
      </c>
      <c r="F270">
        <v>1140204</v>
      </c>
      <c r="G270">
        <v>66.2</v>
      </c>
      <c r="H270">
        <v>24.9</v>
      </c>
      <c r="I270">
        <v>16.5</v>
      </c>
      <c r="J270">
        <v>49.7</v>
      </c>
      <c r="K270">
        <v>46.5</v>
      </c>
      <c r="L270">
        <v>32.799999999999997</v>
      </c>
    </row>
    <row r="271" spans="5:12">
      <c r="E271" t="s">
        <v>93</v>
      </c>
      <c r="F271">
        <v>1120317</v>
      </c>
      <c r="G271">
        <v>59.3</v>
      </c>
      <c r="H271">
        <v>19.3</v>
      </c>
      <c r="I271">
        <v>11.4</v>
      </c>
      <c r="J271">
        <v>47.9</v>
      </c>
      <c r="K271">
        <v>44.9</v>
      </c>
      <c r="L271">
        <v>31.8</v>
      </c>
    </row>
    <row r="272" spans="5:12">
      <c r="E272" t="s">
        <v>93</v>
      </c>
      <c r="F272">
        <v>1120413</v>
      </c>
      <c r="G272">
        <v>59.7</v>
      </c>
      <c r="H272">
        <v>18.5</v>
      </c>
      <c r="I272">
        <v>11</v>
      </c>
      <c r="J272">
        <v>48.7</v>
      </c>
      <c r="K272">
        <v>45.6</v>
      </c>
      <c r="L272">
        <v>33</v>
      </c>
    </row>
    <row r="273" spans="5:12">
      <c r="E273" t="s">
        <v>93</v>
      </c>
      <c r="F273">
        <v>1120427</v>
      </c>
      <c r="G273">
        <v>58.5</v>
      </c>
      <c r="H273">
        <v>18.5</v>
      </c>
      <c r="I273">
        <v>10.8</v>
      </c>
      <c r="J273">
        <v>47.7</v>
      </c>
      <c r="K273">
        <v>44.7</v>
      </c>
      <c r="L273">
        <v>31.8</v>
      </c>
    </row>
    <row r="274" spans="5:12">
      <c r="E274" t="s">
        <v>93</v>
      </c>
      <c r="F274">
        <v>1120511</v>
      </c>
      <c r="G274">
        <v>59.5</v>
      </c>
      <c r="H274">
        <v>18.2</v>
      </c>
      <c r="I274">
        <v>10.8</v>
      </c>
      <c r="J274">
        <v>48.7</v>
      </c>
      <c r="K274">
        <v>45.6</v>
      </c>
      <c r="L274">
        <v>33</v>
      </c>
    </row>
    <row r="275" spans="5:12">
      <c r="E275" t="s">
        <v>93</v>
      </c>
      <c r="F275">
        <v>1120601</v>
      </c>
      <c r="G275">
        <v>59.1</v>
      </c>
      <c r="H275">
        <v>18.600000000000001</v>
      </c>
      <c r="I275">
        <v>11</v>
      </c>
      <c r="J275">
        <v>48.1</v>
      </c>
      <c r="K275">
        <v>45.1</v>
      </c>
      <c r="L275">
        <v>32.1</v>
      </c>
    </row>
    <row r="276" spans="5:12">
      <c r="E276" t="s">
        <v>93</v>
      </c>
      <c r="F276">
        <v>1120608</v>
      </c>
      <c r="G276">
        <v>58.8</v>
      </c>
      <c r="H276">
        <v>18.2</v>
      </c>
      <c r="I276">
        <v>10.7</v>
      </c>
      <c r="J276">
        <v>48.1</v>
      </c>
      <c r="K276">
        <v>45.1</v>
      </c>
      <c r="L276">
        <v>32.299999999999997</v>
      </c>
    </row>
    <row r="277" spans="5:12">
      <c r="E277" t="s">
        <v>93</v>
      </c>
      <c r="F277">
        <v>1120629</v>
      </c>
      <c r="G277">
        <v>59.7</v>
      </c>
      <c r="H277">
        <v>17.100000000000001</v>
      </c>
      <c r="I277">
        <v>10.199999999999999</v>
      </c>
      <c r="J277">
        <v>49.5</v>
      </c>
      <c r="K277">
        <v>46.3</v>
      </c>
      <c r="L277">
        <v>33.1</v>
      </c>
    </row>
    <row r="278" spans="5:12">
      <c r="E278" t="s">
        <v>93</v>
      </c>
      <c r="F278">
        <v>1120713</v>
      </c>
      <c r="G278">
        <v>60.4</v>
      </c>
      <c r="H278">
        <v>19.3</v>
      </c>
      <c r="I278">
        <v>11.7</v>
      </c>
      <c r="J278">
        <v>48.7</v>
      </c>
      <c r="K278">
        <v>45.6</v>
      </c>
      <c r="L278">
        <v>32.700000000000003</v>
      </c>
    </row>
    <row r="279" spans="5:12">
      <c r="E279" t="s">
        <v>93</v>
      </c>
      <c r="F279">
        <v>1120720</v>
      </c>
      <c r="G279">
        <v>58.8</v>
      </c>
      <c r="H279">
        <v>18</v>
      </c>
      <c r="I279">
        <v>10.6</v>
      </c>
      <c r="J279">
        <v>48.2</v>
      </c>
      <c r="K279">
        <v>45.2</v>
      </c>
      <c r="L279">
        <v>31.9</v>
      </c>
    </row>
    <row r="280" spans="5:12">
      <c r="E280" t="s">
        <v>93</v>
      </c>
      <c r="F280">
        <v>1140204</v>
      </c>
      <c r="G280">
        <v>59.7</v>
      </c>
      <c r="H280">
        <v>19.100000000000001</v>
      </c>
      <c r="I280">
        <v>11.4</v>
      </c>
      <c r="J280">
        <v>48.3</v>
      </c>
      <c r="K280">
        <v>45.2</v>
      </c>
      <c r="L280">
        <v>32.4</v>
      </c>
    </row>
    <row r="281" spans="5:12">
      <c r="E281" t="s">
        <v>94</v>
      </c>
      <c r="F281">
        <v>1140204</v>
      </c>
      <c r="G281">
        <v>50.4</v>
      </c>
      <c r="H281">
        <v>14.8</v>
      </c>
      <c r="I281">
        <v>7.5</v>
      </c>
      <c r="J281">
        <v>42.9</v>
      </c>
      <c r="K281">
        <v>40.299999999999997</v>
      </c>
      <c r="L281">
        <v>27.2</v>
      </c>
    </row>
    <row r="282" spans="5:12">
      <c r="E282" t="s">
        <v>95</v>
      </c>
      <c r="F282">
        <v>1130904</v>
      </c>
      <c r="G282">
        <v>53.2</v>
      </c>
      <c r="H282">
        <v>22.9</v>
      </c>
      <c r="I282">
        <v>12.2</v>
      </c>
      <c r="J282">
        <v>41</v>
      </c>
      <c r="K282">
        <v>38.6</v>
      </c>
      <c r="L282">
        <v>30</v>
      </c>
    </row>
    <row r="283" spans="5:12">
      <c r="E283" t="s">
        <v>95</v>
      </c>
      <c r="F283">
        <v>1131022</v>
      </c>
      <c r="G283">
        <v>53.2</v>
      </c>
      <c r="H283">
        <v>24.7</v>
      </c>
      <c r="I283">
        <v>13.1</v>
      </c>
      <c r="J283">
        <v>40.1</v>
      </c>
      <c r="K283">
        <v>37.799999999999997</v>
      </c>
      <c r="L283">
        <v>29.4</v>
      </c>
    </row>
    <row r="284" spans="5:12">
      <c r="E284" t="s">
        <v>95</v>
      </c>
      <c r="F284">
        <v>1131219</v>
      </c>
      <c r="G284">
        <v>54.1</v>
      </c>
      <c r="H284">
        <v>24.2</v>
      </c>
      <c r="I284">
        <v>13.1</v>
      </c>
      <c r="J284">
        <v>41</v>
      </c>
      <c r="K284">
        <v>38.6</v>
      </c>
      <c r="L284">
        <v>30</v>
      </c>
    </row>
    <row r="285" spans="5:12">
      <c r="E285" t="s">
        <v>95</v>
      </c>
      <c r="F285">
        <v>1131226</v>
      </c>
      <c r="G285">
        <v>54.7</v>
      </c>
      <c r="H285">
        <v>26.8</v>
      </c>
      <c r="I285">
        <v>14.7</v>
      </c>
      <c r="J285">
        <v>40</v>
      </c>
      <c r="K285">
        <v>37.700000000000003</v>
      </c>
      <c r="L285">
        <v>29.3</v>
      </c>
    </row>
    <row r="286" spans="5:12">
      <c r="E286" t="s">
        <v>95</v>
      </c>
      <c r="F286">
        <v>1140204</v>
      </c>
      <c r="G286">
        <v>55.5</v>
      </c>
      <c r="H286">
        <v>27</v>
      </c>
      <c r="I286">
        <v>15</v>
      </c>
      <c r="J286">
        <v>40.5</v>
      </c>
      <c r="K286">
        <v>38.1</v>
      </c>
      <c r="L286">
        <v>29.6</v>
      </c>
    </row>
    <row r="287" spans="5:12">
      <c r="E287" t="s">
        <v>96</v>
      </c>
      <c r="F287">
        <v>1130229</v>
      </c>
      <c r="G287">
        <v>75.599999999999994</v>
      </c>
      <c r="H287">
        <v>7.8</v>
      </c>
      <c r="I287">
        <v>5.9</v>
      </c>
      <c r="J287">
        <v>69.7</v>
      </c>
      <c r="K287">
        <v>66.099999999999994</v>
      </c>
      <c r="L287">
        <v>51</v>
      </c>
    </row>
    <row r="288" spans="5:12">
      <c r="E288" t="s">
        <v>96</v>
      </c>
      <c r="F288">
        <v>1130307</v>
      </c>
      <c r="G288">
        <v>74.7</v>
      </c>
      <c r="H288">
        <v>8.6999999999999993</v>
      </c>
      <c r="I288">
        <v>6.5</v>
      </c>
      <c r="J288">
        <v>68.2</v>
      </c>
      <c r="K288">
        <v>64.7</v>
      </c>
      <c r="L288">
        <v>49.9</v>
      </c>
    </row>
    <row r="289" spans="5:12">
      <c r="E289" t="s">
        <v>96</v>
      </c>
      <c r="F289">
        <v>1130314</v>
      </c>
      <c r="G289">
        <v>74.3</v>
      </c>
      <c r="H289">
        <v>8.1</v>
      </c>
      <c r="I289">
        <v>6</v>
      </c>
      <c r="J289">
        <v>68.3</v>
      </c>
      <c r="K289">
        <v>64.8</v>
      </c>
      <c r="L289">
        <v>50</v>
      </c>
    </row>
    <row r="290" spans="5:12">
      <c r="E290" t="s">
        <v>96</v>
      </c>
      <c r="F290">
        <v>1130328</v>
      </c>
      <c r="G290">
        <v>73.8</v>
      </c>
      <c r="H290">
        <v>7.6</v>
      </c>
      <c r="I290">
        <v>5.6</v>
      </c>
      <c r="J290">
        <v>68.2</v>
      </c>
      <c r="K290">
        <v>64.7</v>
      </c>
      <c r="L290">
        <v>49.9</v>
      </c>
    </row>
    <row r="291" spans="5:12">
      <c r="E291" t="s">
        <v>96</v>
      </c>
      <c r="F291">
        <v>1130418</v>
      </c>
      <c r="G291">
        <v>73.099999999999994</v>
      </c>
      <c r="H291">
        <v>6.6</v>
      </c>
      <c r="I291">
        <v>4.8</v>
      </c>
      <c r="J291">
        <v>68.3</v>
      </c>
      <c r="K291">
        <v>64.8</v>
      </c>
      <c r="L291">
        <v>50</v>
      </c>
    </row>
    <row r="292" spans="5:12">
      <c r="E292" t="s">
        <v>96</v>
      </c>
      <c r="F292">
        <v>1130425</v>
      </c>
      <c r="G292">
        <v>73.3</v>
      </c>
      <c r="H292">
        <v>8.9</v>
      </c>
      <c r="I292">
        <v>6.5</v>
      </c>
      <c r="J292">
        <v>66.8</v>
      </c>
      <c r="K292">
        <v>63.4</v>
      </c>
      <c r="L292">
        <v>48.9</v>
      </c>
    </row>
    <row r="293" spans="5:12">
      <c r="E293" t="s">
        <v>96</v>
      </c>
      <c r="F293">
        <v>1130530</v>
      </c>
      <c r="G293">
        <v>73.599999999999994</v>
      </c>
      <c r="H293">
        <v>8.1999999999999993</v>
      </c>
      <c r="I293">
        <v>6</v>
      </c>
      <c r="J293">
        <v>67.599999999999994</v>
      </c>
      <c r="K293">
        <v>64.099999999999994</v>
      </c>
      <c r="L293">
        <v>49.5</v>
      </c>
    </row>
    <row r="294" spans="5:12">
      <c r="E294" t="s">
        <v>97</v>
      </c>
      <c r="F294">
        <v>1120324</v>
      </c>
      <c r="G294">
        <v>72.3</v>
      </c>
      <c r="H294">
        <v>13.4</v>
      </c>
      <c r="I294">
        <v>9.6999999999999993</v>
      </c>
      <c r="J294">
        <v>62.6</v>
      </c>
      <c r="K294">
        <v>59.4</v>
      </c>
      <c r="L294">
        <v>45.8</v>
      </c>
    </row>
    <row r="295" spans="5:12">
      <c r="E295" t="s">
        <v>97</v>
      </c>
      <c r="F295">
        <v>1120413</v>
      </c>
      <c r="G295">
        <v>72.099999999999994</v>
      </c>
      <c r="H295">
        <v>14.8</v>
      </c>
      <c r="I295">
        <v>10.7</v>
      </c>
      <c r="J295">
        <v>61.4</v>
      </c>
      <c r="K295">
        <v>58.2</v>
      </c>
      <c r="L295">
        <v>44.9</v>
      </c>
    </row>
    <row r="296" spans="5:12">
      <c r="E296" t="s">
        <v>97</v>
      </c>
      <c r="F296">
        <v>1120427</v>
      </c>
      <c r="G296">
        <v>72.900000000000006</v>
      </c>
      <c r="H296">
        <v>14.5</v>
      </c>
      <c r="I296">
        <v>10.6</v>
      </c>
      <c r="J296">
        <v>62.3</v>
      </c>
      <c r="K296">
        <v>59.1</v>
      </c>
      <c r="L296">
        <v>45.6</v>
      </c>
    </row>
    <row r="297" spans="5:12">
      <c r="E297" t="s">
        <v>97</v>
      </c>
      <c r="F297">
        <v>1120504</v>
      </c>
      <c r="G297">
        <v>72.099999999999994</v>
      </c>
      <c r="H297">
        <v>13.2</v>
      </c>
      <c r="I297">
        <v>9.5</v>
      </c>
      <c r="J297">
        <v>62.6</v>
      </c>
      <c r="K297">
        <v>59.4</v>
      </c>
      <c r="L297">
        <v>45.8</v>
      </c>
    </row>
    <row r="298" spans="5:12">
      <c r="E298" t="s">
        <v>97</v>
      </c>
      <c r="F298">
        <v>1120511</v>
      </c>
      <c r="G298">
        <v>72.099999999999994</v>
      </c>
      <c r="H298">
        <v>14.6</v>
      </c>
      <c r="I298">
        <v>10.5</v>
      </c>
      <c r="J298">
        <v>61.6</v>
      </c>
      <c r="K298">
        <v>58.4</v>
      </c>
      <c r="L298">
        <v>45.1</v>
      </c>
    </row>
    <row r="299" spans="5:12">
      <c r="E299" t="s">
        <v>97</v>
      </c>
      <c r="F299">
        <v>1120525</v>
      </c>
      <c r="G299">
        <v>72.5</v>
      </c>
      <c r="H299">
        <v>14.7</v>
      </c>
      <c r="I299">
        <v>10.7</v>
      </c>
      <c r="J299">
        <v>61.8</v>
      </c>
      <c r="K299">
        <v>58.6</v>
      </c>
      <c r="L299">
        <v>45.2</v>
      </c>
    </row>
    <row r="300" spans="5:12">
      <c r="E300" t="s">
        <v>97</v>
      </c>
      <c r="F300">
        <v>1120608</v>
      </c>
      <c r="G300">
        <v>73.5</v>
      </c>
      <c r="H300">
        <v>14</v>
      </c>
      <c r="I300">
        <v>10.3</v>
      </c>
      <c r="J300">
        <v>63.2</v>
      </c>
      <c r="K300">
        <v>59.9</v>
      </c>
      <c r="L300">
        <v>46.3</v>
      </c>
    </row>
    <row r="301" spans="5:12">
      <c r="E301" t="s">
        <v>97</v>
      </c>
      <c r="F301">
        <v>1120629</v>
      </c>
      <c r="G301">
        <v>72.099999999999994</v>
      </c>
      <c r="H301">
        <v>14.1</v>
      </c>
      <c r="I301">
        <v>10.199999999999999</v>
      </c>
      <c r="J301">
        <v>61.9</v>
      </c>
      <c r="K301">
        <v>58.7</v>
      </c>
      <c r="L301">
        <v>45.3</v>
      </c>
    </row>
    <row r="302" spans="5:12">
      <c r="E302" t="s">
        <v>97</v>
      </c>
      <c r="F302">
        <v>1120720</v>
      </c>
      <c r="G302">
        <v>72.7</v>
      </c>
      <c r="H302">
        <v>15.6</v>
      </c>
      <c r="I302">
        <v>11.3</v>
      </c>
      <c r="J302">
        <v>61.4</v>
      </c>
      <c r="K302">
        <v>58.2</v>
      </c>
      <c r="L302">
        <v>44.9</v>
      </c>
    </row>
    <row r="303" spans="5:12">
      <c r="E303" t="s">
        <v>97</v>
      </c>
      <c r="F303">
        <v>1140204</v>
      </c>
      <c r="G303">
        <v>77.599999999999994</v>
      </c>
      <c r="H303">
        <v>16.600000000000001</v>
      </c>
      <c r="I303">
        <v>12.9</v>
      </c>
      <c r="J303">
        <v>64.7</v>
      </c>
      <c r="K303">
        <v>61.4</v>
      </c>
      <c r="L303">
        <v>44.5</v>
      </c>
    </row>
    <row r="304" spans="5:12">
      <c r="E304" t="s">
        <v>98</v>
      </c>
      <c r="F304">
        <v>1140204</v>
      </c>
      <c r="G304">
        <v>85.3</v>
      </c>
      <c r="H304">
        <v>43.1</v>
      </c>
      <c r="I304">
        <v>36.799999999999997</v>
      </c>
      <c r="J304">
        <v>48.5</v>
      </c>
      <c r="K304">
        <v>45.4</v>
      </c>
      <c r="L304">
        <v>36.6</v>
      </c>
    </row>
    <row r="305" spans="5:12">
      <c r="E305" t="s">
        <v>99</v>
      </c>
      <c r="F305">
        <v>1140204</v>
      </c>
      <c r="G305">
        <v>51.9</v>
      </c>
      <c r="H305">
        <v>24.2</v>
      </c>
      <c r="I305">
        <v>12.6</v>
      </c>
      <c r="J305">
        <v>39.299999999999997</v>
      </c>
      <c r="K305">
        <v>37</v>
      </c>
      <c r="L305">
        <v>25.8</v>
      </c>
    </row>
    <row r="306" spans="5:12">
      <c r="E306" t="s">
        <v>100</v>
      </c>
      <c r="F306">
        <v>1140204</v>
      </c>
      <c r="G306">
        <v>64.900000000000006</v>
      </c>
      <c r="H306">
        <v>27.9</v>
      </c>
      <c r="I306">
        <v>18.100000000000001</v>
      </c>
      <c r="J306">
        <v>46.8</v>
      </c>
      <c r="K306">
        <v>43.9</v>
      </c>
      <c r="L306">
        <v>34.299999999999997</v>
      </c>
    </row>
    <row r="307" spans="5:12">
      <c r="E307" t="s">
        <v>101</v>
      </c>
      <c r="F307">
        <v>1140204</v>
      </c>
      <c r="G307">
        <v>50.2</v>
      </c>
      <c r="H307">
        <v>19.3</v>
      </c>
      <c r="I307">
        <v>9.6999999999999993</v>
      </c>
      <c r="J307">
        <v>40.5</v>
      </c>
      <c r="K307">
        <v>38</v>
      </c>
      <c r="L307">
        <v>29.6</v>
      </c>
    </row>
    <row r="308" spans="5:12">
      <c r="E308" t="s">
        <v>102</v>
      </c>
      <c r="F308">
        <v>1140204</v>
      </c>
      <c r="G308">
        <v>63.3</v>
      </c>
      <c r="H308">
        <v>25.9</v>
      </c>
      <c r="I308">
        <v>16.399999999999999</v>
      </c>
      <c r="J308">
        <v>46.9</v>
      </c>
      <c r="K308">
        <v>44</v>
      </c>
      <c r="L308">
        <v>34.299999999999997</v>
      </c>
    </row>
    <row r="309" spans="5:12">
      <c r="E309" t="s">
        <v>103</v>
      </c>
      <c r="F309">
        <v>1140204</v>
      </c>
      <c r="G309">
        <v>65.2</v>
      </c>
      <c r="H309">
        <v>11.6</v>
      </c>
      <c r="I309">
        <v>7.6</v>
      </c>
      <c r="J309">
        <v>57.6</v>
      </c>
      <c r="K309">
        <v>54.6</v>
      </c>
      <c r="L309">
        <v>36.5</v>
      </c>
    </row>
    <row r="310" spans="5:12">
      <c r="E310" t="s">
        <v>104</v>
      </c>
      <c r="F310">
        <v>1140204</v>
      </c>
      <c r="G310">
        <v>55.7</v>
      </c>
      <c r="H310">
        <v>21.1</v>
      </c>
      <c r="I310">
        <v>11.8</v>
      </c>
      <c r="J310">
        <v>43.9</v>
      </c>
      <c r="K310">
        <v>41.2</v>
      </c>
      <c r="L310">
        <v>29.6</v>
      </c>
    </row>
    <row r="311" spans="5:12">
      <c r="E311" t="s">
        <v>105</v>
      </c>
      <c r="F311">
        <v>1140204</v>
      </c>
      <c r="G311">
        <v>56.2</v>
      </c>
      <c r="H311">
        <v>15.6</v>
      </c>
      <c r="I311">
        <v>8.8000000000000007</v>
      </c>
      <c r="J311">
        <v>47.4</v>
      </c>
      <c r="K311">
        <v>44.4</v>
      </c>
      <c r="L311">
        <v>32.4</v>
      </c>
    </row>
    <row r="312" spans="5:12">
      <c r="E312" t="s">
        <v>106</v>
      </c>
      <c r="F312">
        <v>1140204</v>
      </c>
      <c r="G312">
        <v>59.1</v>
      </c>
      <c r="H312">
        <v>22.2</v>
      </c>
      <c r="I312">
        <v>13.1</v>
      </c>
      <c r="J312">
        <v>46</v>
      </c>
      <c r="K312">
        <v>43.1</v>
      </c>
      <c r="L312">
        <v>30.4</v>
      </c>
    </row>
    <row r="313" spans="5:12">
      <c r="E313" t="s">
        <v>107</v>
      </c>
      <c r="F313">
        <v>1140204</v>
      </c>
      <c r="G313">
        <v>63.9</v>
      </c>
      <c r="H313">
        <v>26.4</v>
      </c>
      <c r="I313">
        <v>16.899999999999999</v>
      </c>
      <c r="J313">
        <v>47</v>
      </c>
      <c r="K313">
        <v>44.1</v>
      </c>
      <c r="L313">
        <v>32</v>
      </c>
    </row>
    <row r="314" spans="5:12">
      <c r="E314" t="s">
        <v>108</v>
      </c>
      <c r="F314">
        <v>1140204</v>
      </c>
      <c r="G314">
        <v>78.7</v>
      </c>
      <c r="H314">
        <v>36.5</v>
      </c>
      <c r="I314">
        <v>28.7</v>
      </c>
      <c r="J314">
        <v>50</v>
      </c>
      <c r="K314">
        <v>46.8</v>
      </c>
      <c r="L314">
        <v>34.9</v>
      </c>
    </row>
    <row r="315" spans="5:12">
      <c r="E315" t="s">
        <v>109</v>
      </c>
      <c r="F315">
        <v>1140204</v>
      </c>
      <c r="G315">
        <v>77.3</v>
      </c>
      <c r="H315">
        <v>13.7</v>
      </c>
      <c r="I315">
        <v>10.6</v>
      </c>
      <c r="J315">
        <v>66.7</v>
      </c>
      <c r="K315">
        <v>63.3</v>
      </c>
      <c r="L315">
        <v>44.4</v>
      </c>
    </row>
    <row r="316" spans="5:12">
      <c r="E316" t="s">
        <v>110</v>
      </c>
      <c r="F316">
        <v>1140204</v>
      </c>
      <c r="G316">
        <v>62</v>
      </c>
      <c r="H316">
        <v>10.6</v>
      </c>
      <c r="I316">
        <v>6.6</v>
      </c>
      <c r="J316">
        <v>55.4</v>
      </c>
      <c r="K316">
        <v>52.5</v>
      </c>
      <c r="L316">
        <v>36.1</v>
      </c>
    </row>
    <row r="317" spans="5:12">
      <c r="E317" t="s">
        <v>111</v>
      </c>
      <c r="F317">
        <v>1140204</v>
      </c>
      <c r="G317">
        <v>63.9</v>
      </c>
      <c r="H317">
        <v>6.1</v>
      </c>
      <c r="I317">
        <v>3.9</v>
      </c>
      <c r="J317">
        <v>60</v>
      </c>
      <c r="K317">
        <v>56.9</v>
      </c>
      <c r="L317">
        <v>41</v>
      </c>
    </row>
    <row r="318" spans="5:12">
      <c r="E318" t="s">
        <v>112</v>
      </c>
      <c r="F318">
        <v>1140204</v>
      </c>
      <c r="G318">
        <v>64.099999999999994</v>
      </c>
      <c r="H318">
        <v>30.1</v>
      </c>
      <c r="I318">
        <v>19.3</v>
      </c>
      <c r="J318">
        <v>44.8</v>
      </c>
      <c r="K318">
        <v>42</v>
      </c>
      <c r="L318">
        <v>32.799999999999997</v>
      </c>
    </row>
    <row r="319" spans="5:12">
      <c r="E319" t="s">
        <v>113</v>
      </c>
      <c r="F319">
        <v>1140204</v>
      </c>
      <c r="G319">
        <v>59.9</v>
      </c>
      <c r="H319">
        <v>11.3</v>
      </c>
      <c r="I319">
        <v>6.8</v>
      </c>
      <c r="J319">
        <v>53.1</v>
      </c>
      <c r="K319">
        <v>50.3</v>
      </c>
      <c r="L319">
        <v>38.9</v>
      </c>
    </row>
    <row r="320" spans="5:12">
      <c r="E320" t="s">
        <v>114</v>
      </c>
      <c r="F320">
        <v>1140204</v>
      </c>
      <c r="G320">
        <v>71.3</v>
      </c>
      <c r="H320">
        <v>33.799999999999997</v>
      </c>
      <c r="I320">
        <v>24.1</v>
      </c>
      <c r="J320">
        <v>47.2</v>
      </c>
      <c r="K320">
        <v>44.2</v>
      </c>
      <c r="L320">
        <v>32.799999999999997</v>
      </c>
    </row>
    <row r="321" spans="4:12">
      <c r="E321" t="s">
        <v>115</v>
      </c>
      <c r="F321">
        <v>1140204</v>
      </c>
      <c r="G321">
        <v>74.400000000000006</v>
      </c>
      <c r="H321">
        <v>11.6</v>
      </c>
      <c r="I321">
        <v>8.6</v>
      </c>
      <c r="J321">
        <v>65.8</v>
      </c>
      <c r="K321">
        <v>62.4</v>
      </c>
      <c r="L321">
        <v>44</v>
      </c>
    </row>
    <row r="322" spans="4:12">
      <c r="E322" t="s">
        <v>93</v>
      </c>
      <c r="F322">
        <v>1140227</v>
      </c>
      <c r="G322">
        <v>60.1</v>
      </c>
      <c r="H322">
        <v>17.899999999999999</v>
      </c>
      <c r="I322">
        <v>10.8</v>
      </c>
      <c r="J322">
        <v>49.3</v>
      </c>
      <c r="K322">
        <v>46.2</v>
      </c>
      <c r="L322">
        <v>33.200000000000003</v>
      </c>
    </row>
    <row r="323" spans="4:12">
      <c r="E323" t="s">
        <v>98</v>
      </c>
      <c r="F323">
        <v>1140227</v>
      </c>
      <c r="G323">
        <v>81.5</v>
      </c>
      <c r="H323">
        <v>39.799999999999997</v>
      </c>
      <c r="I323">
        <v>32.4</v>
      </c>
      <c r="J323">
        <v>49.1</v>
      </c>
      <c r="K323">
        <v>46</v>
      </c>
      <c r="L323">
        <v>36.4</v>
      </c>
    </row>
    <row r="324" spans="4:12">
      <c r="E324" t="s">
        <v>80</v>
      </c>
      <c r="F324">
        <v>1140227</v>
      </c>
      <c r="G324">
        <v>87.7</v>
      </c>
      <c r="H324">
        <v>17.100000000000001</v>
      </c>
      <c r="I324">
        <v>15</v>
      </c>
      <c r="J324">
        <v>72.7</v>
      </c>
      <c r="K324">
        <v>69</v>
      </c>
      <c r="L324">
        <v>48.1</v>
      </c>
    </row>
    <row r="325" spans="4:12">
      <c r="E325" t="s">
        <v>89</v>
      </c>
      <c r="F325">
        <v>1140227</v>
      </c>
      <c r="G325">
        <v>80.900000000000006</v>
      </c>
      <c r="H325">
        <v>11.7</v>
      </c>
      <c r="I325">
        <v>9.5</v>
      </c>
      <c r="J325">
        <v>71.400000000000006</v>
      </c>
      <c r="K325">
        <v>67.7</v>
      </c>
      <c r="L325">
        <v>49.1</v>
      </c>
    </row>
    <row r="326" spans="4:12">
      <c r="E326" t="s">
        <v>110</v>
      </c>
      <c r="F326">
        <v>1140227</v>
      </c>
      <c r="G326">
        <v>58.8</v>
      </c>
      <c r="H326">
        <v>8.4</v>
      </c>
      <c r="I326">
        <v>4.9000000000000004</v>
      </c>
      <c r="J326">
        <v>53.9</v>
      </c>
      <c r="K326">
        <v>51.1</v>
      </c>
      <c r="L326">
        <v>35.700000000000003</v>
      </c>
    </row>
    <row r="327" spans="4:12">
      <c r="D327" s="53"/>
      <c r="E327" t="s">
        <v>80</v>
      </c>
      <c r="F327">
        <v>1140307</v>
      </c>
      <c r="G327">
        <v>87.5</v>
      </c>
      <c r="H327">
        <v>16.8</v>
      </c>
      <c r="I327">
        <v>14.7</v>
      </c>
      <c r="J327">
        <v>72.8</v>
      </c>
      <c r="K327">
        <v>69.099999999999994</v>
      </c>
      <c r="L327">
        <v>48.5</v>
      </c>
    </row>
    <row r="328" spans="4:12">
      <c r="E328" t="s">
        <v>121</v>
      </c>
      <c r="F328">
        <v>1140307</v>
      </c>
      <c r="G328">
        <v>74.099999999999994</v>
      </c>
      <c r="H328">
        <v>9.4</v>
      </c>
      <c r="I328">
        <v>7</v>
      </c>
      <c r="J328">
        <v>67.099999999999994</v>
      </c>
      <c r="K328">
        <v>63.6</v>
      </c>
      <c r="L328">
        <v>47.4</v>
      </c>
    </row>
    <row r="329" spans="4:12">
      <c r="E329" s="53" t="s">
        <v>85</v>
      </c>
      <c r="F329">
        <v>1140307</v>
      </c>
      <c r="G329">
        <v>70.400000000000006</v>
      </c>
      <c r="H329">
        <v>6.8</v>
      </c>
      <c r="I329">
        <v>4.8</v>
      </c>
      <c r="J329">
        <v>65.599999999999994</v>
      </c>
      <c r="K329">
        <v>62.2</v>
      </c>
      <c r="L329">
        <v>46.5</v>
      </c>
    </row>
    <row r="330" spans="4:12">
      <c r="D330" s="53"/>
      <c r="E330" s="53" t="s">
        <v>86</v>
      </c>
      <c r="F330">
        <v>1140307</v>
      </c>
      <c r="G330">
        <v>61.3</v>
      </c>
      <c r="H330">
        <v>21.7</v>
      </c>
      <c r="I330">
        <v>13.3</v>
      </c>
      <c r="J330">
        <v>48</v>
      </c>
      <c r="K330">
        <v>45</v>
      </c>
      <c r="L330">
        <v>31.5</v>
      </c>
    </row>
    <row r="331" spans="4:12">
      <c r="E331" s="53" t="s">
        <v>87</v>
      </c>
      <c r="F331">
        <v>1140307</v>
      </c>
      <c r="G331">
        <v>63.4</v>
      </c>
      <c r="H331">
        <v>8.5</v>
      </c>
      <c r="I331">
        <v>5.4</v>
      </c>
      <c r="J331">
        <v>58</v>
      </c>
      <c r="K331">
        <v>55</v>
      </c>
      <c r="L331">
        <v>37.200000000000003</v>
      </c>
    </row>
    <row r="332" spans="4:12">
      <c r="D332" s="53"/>
      <c r="E332" s="53" t="s">
        <v>88</v>
      </c>
      <c r="F332">
        <v>1140307</v>
      </c>
      <c r="G332">
        <v>90.9</v>
      </c>
      <c r="H332">
        <v>16.899999999999999</v>
      </c>
      <c r="I332">
        <v>15.4</v>
      </c>
      <c r="J332">
        <v>75.5</v>
      </c>
      <c r="K332">
        <v>71.599999999999994</v>
      </c>
      <c r="L332">
        <v>52.3</v>
      </c>
    </row>
    <row r="333" spans="4:12">
      <c r="E333" s="53" t="s">
        <v>89</v>
      </c>
      <c r="F333">
        <v>1140307</v>
      </c>
      <c r="G333">
        <v>80.5</v>
      </c>
      <c r="H333">
        <v>8.5</v>
      </c>
      <c r="I333">
        <v>6.8</v>
      </c>
      <c r="J333">
        <v>73.7</v>
      </c>
      <c r="K333">
        <v>69.900000000000006</v>
      </c>
      <c r="L333">
        <v>51.8</v>
      </c>
    </row>
    <row r="334" spans="4:12">
      <c r="D334" s="53"/>
      <c r="E334" s="53" t="s">
        <v>90</v>
      </c>
      <c r="F334">
        <v>1140307</v>
      </c>
      <c r="G334">
        <v>74.2</v>
      </c>
      <c r="H334">
        <v>11.2</v>
      </c>
      <c r="I334">
        <v>8.3000000000000007</v>
      </c>
      <c r="J334">
        <v>65.900000000000006</v>
      </c>
      <c r="K334">
        <v>62.5</v>
      </c>
      <c r="L334">
        <v>46.4</v>
      </c>
    </row>
    <row r="335" spans="4:12">
      <c r="E335" s="53" t="s">
        <v>91</v>
      </c>
      <c r="F335">
        <v>1140307</v>
      </c>
      <c r="G335">
        <v>48</v>
      </c>
      <c r="H335">
        <v>13.6</v>
      </c>
      <c r="I335">
        <v>6.5</v>
      </c>
      <c r="J335">
        <v>41.5</v>
      </c>
      <c r="K335">
        <v>39</v>
      </c>
      <c r="L335">
        <v>27.6</v>
      </c>
    </row>
    <row r="336" spans="4:12">
      <c r="E336" s="53" t="s">
        <v>92</v>
      </c>
      <c r="F336">
        <v>1140307</v>
      </c>
      <c r="G336">
        <v>67</v>
      </c>
      <c r="H336">
        <v>23.8</v>
      </c>
      <c r="I336">
        <v>15.9</v>
      </c>
      <c r="J336">
        <v>51.1</v>
      </c>
      <c r="K336">
        <v>47.8</v>
      </c>
      <c r="L336">
        <v>35.1</v>
      </c>
    </row>
    <row r="337" spans="5:12">
      <c r="E337" s="53" t="s">
        <v>93</v>
      </c>
      <c r="F337">
        <v>1140307</v>
      </c>
      <c r="G337">
        <v>59.2</v>
      </c>
      <c r="H337">
        <v>18</v>
      </c>
      <c r="I337">
        <v>10.7</v>
      </c>
      <c r="J337">
        <v>48.5</v>
      </c>
      <c r="K337">
        <v>45.4</v>
      </c>
      <c r="L337">
        <v>32.5</v>
      </c>
    </row>
    <row r="338" spans="5:12">
      <c r="E338" s="53" t="s">
        <v>94</v>
      </c>
      <c r="F338">
        <v>1140307</v>
      </c>
      <c r="G338">
        <v>50.8</v>
      </c>
      <c r="H338">
        <v>11.7</v>
      </c>
      <c r="I338">
        <v>5.9</v>
      </c>
      <c r="J338">
        <v>44.9</v>
      </c>
      <c r="K338">
        <v>42.1</v>
      </c>
      <c r="L338">
        <v>29</v>
      </c>
    </row>
    <row r="339" spans="5:12">
      <c r="E339" s="53" t="s">
        <v>95</v>
      </c>
      <c r="F339">
        <v>1140307</v>
      </c>
      <c r="G339">
        <v>55.7</v>
      </c>
      <c r="H339">
        <v>25.6</v>
      </c>
      <c r="I339">
        <v>14.3</v>
      </c>
      <c r="J339">
        <v>41.4</v>
      </c>
      <c r="K339">
        <v>38.9</v>
      </c>
      <c r="L339">
        <v>30.3</v>
      </c>
    </row>
    <row r="340" spans="5:12">
      <c r="E340" s="53" t="s">
        <v>97</v>
      </c>
      <c r="F340">
        <v>1140307</v>
      </c>
      <c r="G340">
        <v>76.8</v>
      </c>
      <c r="H340">
        <v>17.3</v>
      </c>
      <c r="I340">
        <v>13.3</v>
      </c>
      <c r="J340">
        <v>63.5</v>
      </c>
      <c r="K340">
        <v>60.2</v>
      </c>
      <c r="L340">
        <v>43</v>
      </c>
    </row>
    <row r="341" spans="5:12">
      <c r="E341" s="53" t="s">
        <v>98</v>
      </c>
      <c r="F341">
        <v>1140307</v>
      </c>
      <c r="G341">
        <v>79.2</v>
      </c>
      <c r="H341">
        <v>37.6</v>
      </c>
      <c r="I341">
        <v>29.8</v>
      </c>
      <c r="J341">
        <v>49.4</v>
      </c>
      <c r="K341">
        <v>46.2</v>
      </c>
      <c r="L341">
        <v>36</v>
      </c>
    </row>
    <row r="342" spans="5:12">
      <c r="E342" s="53" t="s">
        <v>99</v>
      </c>
      <c r="F342">
        <v>1140307</v>
      </c>
      <c r="G342">
        <v>48.6</v>
      </c>
      <c r="H342">
        <v>21.8</v>
      </c>
      <c r="I342">
        <v>10.6</v>
      </c>
      <c r="J342">
        <v>38</v>
      </c>
      <c r="K342">
        <v>35.799999999999997</v>
      </c>
      <c r="L342">
        <v>24.7</v>
      </c>
    </row>
    <row r="343" spans="5:12">
      <c r="E343" s="53" t="s">
        <v>100</v>
      </c>
      <c r="F343">
        <v>1140307</v>
      </c>
      <c r="G343">
        <v>64.900000000000006</v>
      </c>
      <c r="H343">
        <v>25.7</v>
      </c>
      <c r="I343">
        <v>16.7</v>
      </c>
      <c r="J343">
        <v>48.2</v>
      </c>
      <c r="K343">
        <v>45.2</v>
      </c>
      <c r="L343">
        <v>35.299999999999997</v>
      </c>
    </row>
    <row r="344" spans="5:12">
      <c r="E344" s="53" t="s">
        <v>101</v>
      </c>
      <c r="F344">
        <v>1140307</v>
      </c>
      <c r="G344">
        <v>48.9</v>
      </c>
      <c r="H344">
        <v>16.8</v>
      </c>
      <c r="I344">
        <v>8.1999999999999993</v>
      </c>
      <c r="J344">
        <v>40.700000000000003</v>
      </c>
      <c r="K344">
        <v>38.200000000000003</v>
      </c>
      <c r="L344">
        <v>29.8</v>
      </c>
    </row>
    <row r="345" spans="5:12">
      <c r="E345" s="53" t="s">
        <v>102</v>
      </c>
      <c r="F345">
        <v>1140307</v>
      </c>
      <c r="G345">
        <v>62.1</v>
      </c>
      <c r="H345">
        <v>23.9</v>
      </c>
      <c r="I345">
        <v>14.8</v>
      </c>
      <c r="J345">
        <v>47.3</v>
      </c>
      <c r="K345">
        <v>44.3</v>
      </c>
      <c r="L345">
        <v>32.6</v>
      </c>
    </row>
    <row r="346" spans="5:12">
      <c r="E346" s="53" t="s">
        <v>103</v>
      </c>
      <c r="F346">
        <v>1140307</v>
      </c>
      <c r="G346">
        <v>65.099999999999994</v>
      </c>
      <c r="H346">
        <v>12.1</v>
      </c>
      <c r="I346">
        <v>7.9</v>
      </c>
      <c r="J346">
        <v>57.2</v>
      </c>
      <c r="K346">
        <v>54.2</v>
      </c>
      <c r="L346">
        <v>36.4</v>
      </c>
    </row>
    <row r="347" spans="5:12">
      <c r="E347" s="53" t="s">
        <v>104</v>
      </c>
      <c r="F347">
        <v>1140307</v>
      </c>
      <c r="G347">
        <v>53.5</v>
      </c>
      <c r="H347">
        <v>17.2</v>
      </c>
      <c r="I347">
        <v>9.1999999999999993</v>
      </c>
      <c r="J347">
        <v>44.3</v>
      </c>
      <c r="K347">
        <v>41.6</v>
      </c>
      <c r="L347">
        <v>29.3</v>
      </c>
    </row>
    <row r="348" spans="5:12">
      <c r="E348" s="53" t="s">
        <v>105</v>
      </c>
      <c r="F348">
        <v>1140307</v>
      </c>
      <c r="G348">
        <v>55</v>
      </c>
      <c r="H348">
        <v>14.9</v>
      </c>
      <c r="I348">
        <v>8.1999999999999993</v>
      </c>
      <c r="J348">
        <v>46.8</v>
      </c>
      <c r="K348">
        <v>43.9</v>
      </c>
      <c r="L348">
        <v>31.9</v>
      </c>
    </row>
    <row r="349" spans="5:12">
      <c r="E349" s="53" t="s">
        <v>106</v>
      </c>
      <c r="F349">
        <v>1140307</v>
      </c>
      <c r="G349">
        <v>58.7</v>
      </c>
      <c r="H349">
        <v>20.6</v>
      </c>
      <c r="I349">
        <v>12.1</v>
      </c>
      <c r="J349">
        <v>46.6</v>
      </c>
      <c r="K349">
        <v>43.7</v>
      </c>
      <c r="L349">
        <v>31.3</v>
      </c>
    </row>
    <row r="350" spans="5:12">
      <c r="E350" s="53" t="s">
        <v>107</v>
      </c>
      <c r="F350">
        <v>1140307</v>
      </c>
      <c r="G350">
        <v>63.7</v>
      </c>
      <c r="H350">
        <v>25.6</v>
      </c>
      <c r="I350">
        <v>16.3</v>
      </c>
      <c r="J350">
        <v>47.4</v>
      </c>
      <c r="K350">
        <v>44.4</v>
      </c>
      <c r="L350">
        <v>32.299999999999997</v>
      </c>
    </row>
    <row r="351" spans="5:12">
      <c r="E351" s="53" t="s">
        <v>108</v>
      </c>
      <c r="F351">
        <v>1140307</v>
      </c>
      <c r="G351">
        <v>73.7</v>
      </c>
      <c r="H351">
        <v>31.3</v>
      </c>
      <c r="I351">
        <v>23.1</v>
      </c>
      <c r="J351">
        <v>50.6</v>
      </c>
      <c r="K351">
        <v>47.3</v>
      </c>
      <c r="L351">
        <v>33.700000000000003</v>
      </c>
    </row>
    <row r="352" spans="5:12">
      <c r="E352" s="53" t="s">
        <v>109</v>
      </c>
      <c r="F352">
        <v>1140307</v>
      </c>
      <c r="G352">
        <v>79.8</v>
      </c>
      <c r="H352">
        <v>13.9</v>
      </c>
      <c r="I352">
        <v>11.1</v>
      </c>
      <c r="J352">
        <v>68.7</v>
      </c>
      <c r="K352">
        <v>65.2</v>
      </c>
      <c r="L352">
        <v>47.2</v>
      </c>
    </row>
    <row r="353" spans="5:12">
      <c r="E353" s="53" t="s">
        <v>110</v>
      </c>
      <c r="F353">
        <v>1140307</v>
      </c>
      <c r="G353">
        <v>57.7</v>
      </c>
      <c r="H353">
        <v>7.8</v>
      </c>
      <c r="I353">
        <v>4.5</v>
      </c>
      <c r="J353">
        <v>53.2</v>
      </c>
      <c r="K353">
        <v>50.4</v>
      </c>
      <c r="L353">
        <v>35.200000000000003</v>
      </c>
    </row>
    <row r="354" spans="5:12">
      <c r="E354" s="53" t="s">
        <v>111</v>
      </c>
      <c r="F354">
        <v>1140307</v>
      </c>
      <c r="G354">
        <v>63.2</v>
      </c>
      <c r="H354">
        <v>4.5999999999999996</v>
      </c>
      <c r="I354">
        <v>2.9</v>
      </c>
      <c r="J354">
        <v>60.3</v>
      </c>
      <c r="K354">
        <v>57.2</v>
      </c>
      <c r="L354">
        <v>42.4</v>
      </c>
    </row>
    <row r="355" spans="5:12">
      <c r="E355" s="53" t="s">
        <v>113</v>
      </c>
      <c r="F355">
        <v>1140307</v>
      </c>
      <c r="G355">
        <v>59.2</v>
      </c>
      <c r="H355">
        <v>10.1</v>
      </c>
      <c r="I355">
        <v>6</v>
      </c>
      <c r="J355">
        <v>53.2</v>
      </c>
      <c r="K355">
        <v>50.4</v>
      </c>
      <c r="L355">
        <v>38.9</v>
      </c>
    </row>
    <row r="356" spans="5:12">
      <c r="E356" s="53" t="s">
        <v>156</v>
      </c>
      <c r="F356">
        <v>1140307</v>
      </c>
      <c r="G356">
        <v>64</v>
      </c>
      <c r="H356">
        <v>11.4</v>
      </c>
      <c r="I356">
        <v>7.3</v>
      </c>
      <c r="J356">
        <v>56.7</v>
      </c>
      <c r="K356">
        <v>53.8</v>
      </c>
      <c r="L356">
        <v>37.4</v>
      </c>
    </row>
    <row r="357" spans="5:12">
      <c r="E357" s="53" t="s">
        <v>115</v>
      </c>
      <c r="F357">
        <v>1140307</v>
      </c>
      <c r="G357">
        <v>72.5</v>
      </c>
      <c r="H357">
        <v>9</v>
      </c>
      <c r="I357">
        <v>6.5</v>
      </c>
      <c r="J357">
        <v>66</v>
      </c>
      <c r="K357">
        <v>62.6</v>
      </c>
      <c r="L357">
        <v>43.9</v>
      </c>
    </row>
    <row r="358" spans="5:12">
      <c r="E358" t="s">
        <v>80</v>
      </c>
      <c r="F358">
        <v>1140320</v>
      </c>
      <c r="G358">
        <v>87.2</v>
      </c>
      <c r="H358">
        <v>17.899999999999999</v>
      </c>
      <c r="I358">
        <v>15.6</v>
      </c>
      <c r="J358">
        <v>71.599999999999994</v>
      </c>
      <c r="K358">
        <v>67.900000000000006</v>
      </c>
      <c r="L358">
        <v>47.9</v>
      </c>
    </row>
    <row r="359" spans="5:12">
      <c r="E359" t="s">
        <v>89</v>
      </c>
      <c r="F359">
        <v>1140320</v>
      </c>
      <c r="G359">
        <v>80.7</v>
      </c>
      <c r="H359">
        <v>10.199999999999999</v>
      </c>
      <c r="I359">
        <v>8.1999999999999993</v>
      </c>
      <c r="J359">
        <v>72.5</v>
      </c>
      <c r="K359">
        <v>68</v>
      </c>
      <c r="L359">
        <v>49.8</v>
      </c>
    </row>
    <row r="360" spans="5:12">
      <c r="E360" t="s">
        <v>93</v>
      </c>
      <c r="F360">
        <v>1140320</v>
      </c>
      <c r="G360">
        <v>59.6</v>
      </c>
      <c r="H360">
        <v>18.100000000000001</v>
      </c>
      <c r="I360">
        <v>10.8</v>
      </c>
      <c r="J360">
        <v>48.8</v>
      </c>
      <c r="K360">
        <v>45.7</v>
      </c>
      <c r="L360">
        <v>33.1</v>
      </c>
    </row>
    <row r="361" spans="5:12">
      <c r="E361" t="s">
        <v>98</v>
      </c>
      <c r="F361">
        <v>1140320</v>
      </c>
      <c r="G361">
        <v>76.8</v>
      </c>
      <c r="H361">
        <v>37.200000000000003</v>
      </c>
      <c r="I361">
        <v>28.6</v>
      </c>
      <c r="J361">
        <v>48.2</v>
      </c>
      <c r="K361">
        <v>45.2</v>
      </c>
      <c r="L361">
        <v>35</v>
      </c>
    </row>
    <row r="362" spans="5:12">
      <c r="E362" t="s">
        <v>110</v>
      </c>
      <c r="F362">
        <v>1140320</v>
      </c>
      <c r="G362">
        <v>57.7</v>
      </c>
      <c r="H362">
        <v>9.3000000000000007</v>
      </c>
      <c r="I362">
        <v>5.3</v>
      </c>
      <c r="J362">
        <v>52.3</v>
      </c>
      <c r="K362">
        <v>49.3</v>
      </c>
      <c r="L362">
        <v>37.799999999999997</v>
      </c>
    </row>
    <row r="363" spans="5:12">
      <c r="E363" t="s">
        <v>158</v>
      </c>
      <c r="F363">
        <v>1140320</v>
      </c>
      <c r="G363">
        <v>58.7</v>
      </c>
      <c r="H363">
        <v>25.4</v>
      </c>
      <c r="I363">
        <v>14.9</v>
      </c>
      <c r="J363">
        <v>43.8</v>
      </c>
      <c r="K363">
        <v>41.1</v>
      </c>
      <c r="L363">
        <v>30.1</v>
      </c>
    </row>
    <row r="364" spans="5:12">
      <c r="E364" t="s">
        <v>157</v>
      </c>
      <c r="F364">
        <v>1140320</v>
      </c>
      <c r="G364">
        <v>64.8</v>
      </c>
      <c r="H364">
        <v>27.3</v>
      </c>
      <c r="I364">
        <v>17.7</v>
      </c>
      <c r="J364">
        <v>47.1</v>
      </c>
      <c r="K364">
        <v>44.1</v>
      </c>
      <c r="L364">
        <v>33.200000000000003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5090-2A2F-439E-8957-5C2EFF5F5115}">
  <sheetPr>
    <tabColor theme="5" tint="-0.249977111117893"/>
    <pageSetUpPr fitToPage="1"/>
  </sheetPr>
  <dimension ref="A1:AT38"/>
  <sheetViews>
    <sheetView zoomScale="40" zoomScaleNormal="40" workbookViewId="0">
      <selection activeCell="I9" sqref="I9"/>
    </sheetView>
  </sheetViews>
  <sheetFormatPr defaultColWidth="8.90625" defaultRowHeight="28"/>
  <cols>
    <col min="1" max="1" width="18.26953125" style="2" customWidth="1"/>
    <col min="2" max="2" width="14.36328125" style="2" customWidth="1"/>
    <col min="3" max="3" width="12.6328125" style="2" customWidth="1"/>
    <col min="4" max="4" width="7.90625" style="2" customWidth="1"/>
    <col min="5" max="5" width="8.81640625" style="2" customWidth="1"/>
    <col min="6" max="6" width="11" style="2" customWidth="1"/>
    <col min="7" max="7" width="8.08984375" style="2" customWidth="1"/>
    <col min="8" max="9" width="10.81640625" style="2" customWidth="1"/>
    <col min="10" max="10" width="8.36328125" style="2" customWidth="1"/>
    <col min="11" max="11" width="11" style="2" customWidth="1"/>
    <col min="12" max="12" width="11.1796875" style="2" customWidth="1"/>
    <col min="13" max="13" width="8.54296875" style="2" customWidth="1"/>
    <col min="14" max="14" width="11.81640625" style="2" customWidth="1"/>
    <col min="15" max="15" width="11.453125" style="2" customWidth="1"/>
    <col min="16" max="16" width="8.1796875" style="2" customWidth="1"/>
    <col min="17" max="17" width="9.36328125" style="2" customWidth="1"/>
    <col min="18" max="18" width="11.453125" style="2" customWidth="1"/>
    <col min="19" max="19" width="7.81640625" style="2" customWidth="1"/>
    <col min="20" max="20" width="9.7265625" style="2" customWidth="1"/>
    <col min="21" max="21" width="7.7265625" style="2" customWidth="1"/>
    <col min="22" max="22" width="12.6328125" style="2" customWidth="1"/>
    <col min="23" max="23" width="9.54296875" style="2" bestFit="1" customWidth="1"/>
    <col min="24" max="26" width="8.90625" style="2"/>
    <col min="27" max="27" width="27.54296875" style="2" customWidth="1"/>
    <col min="28" max="28" width="28.54296875" style="66" customWidth="1"/>
    <col min="29" max="29" width="15.1796875" style="2" bestFit="1" customWidth="1"/>
    <col min="30" max="30" width="12.453125" style="2" customWidth="1"/>
    <col min="31" max="31" width="36.90625" style="2" customWidth="1"/>
    <col min="32" max="32" width="16" style="2" bestFit="1" customWidth="1"/>
    <col min="33" max="33" width="23.453125" style="2" customWidth="1"/>
    <col min="34" max="34" width="14.54296875" style="2" bestFit="1" customWidth="1"/>
    <col min="35" max="35" width="18.36328125" style="2" customWidth="1"/>
    <col min="36" max="36" width="22.1796875" style="2" bestFit="1" customWidth="1"/>
    <col min="37" max="37" width="17.08984375" style="2" customWidth="1"/>
    <col min="38" max="38" width="22.453125" style="2" customWidth="1"/>
    <col min="39" max="39" width="24.6328125" style="2" bestFit="1" customWidth="1"/>
    <col min="40" max="40" width="28.36328125" style="2" bestFit="1" customWidth="1"/>
    <col min="41" max="41" width="37.08984375" style="2" bestFit="1" customWidth="1"/>
    <col min="42" max="16384" width="8.90625" style="2"/>
  </cols>
  <sheetData>
    <row r="1" spans="1:41" ht="25.5">
      <c r="A1" s="52" t="s">
        <v>15</v>
      </c>
      <c r="B1" s="69" t="s">
        <v>22</v>
      </c>
      <c r="C1" s="68" t="s">
        <v>0</v>
      </c>
      <c r="D1" s="68" t="s">
        <v>1</v>
      </c>
      <c r="E1" s="68" t="s">
        <v>2</v>
      </c>
      <c r="F1" s="68"/>
      <c r="G1" s="68"/>
      <c r="H1" s="68" t="s">
        <v>5</v>
      </c>
      <c r="I1" s="68"/>
      <c r="J1" s="68"/>
      <c r="K1" s="68" t="s">
        <v>6</v>
      </c>
      <c r="L1" s="68"/>
      <c r="M1" s="68"/>
      <c r="N1" s="68" t="s">
        <v>18</v>
      </c>
      <c r="O1" s="68"/>
      <c r="P1" s="68"/>
      <c r="Q1" s="68" t="s">
        <v>19</v>
      </c>
      <c r="R1" s="68"/>
      <c r="S1" s="68"/>
      <c r="T1" s="68" t="s">
        <v>8</v>
      </c>
      <c r="U1" s="68"/>
      <c r="V1" s="68"/>
      <c r="W1" s="68"/>
      <c r="AA1" s="62"/>
      <c r="AB1" s="65"/>
      <c r="AC1" s="67" t="s">
        <v>58</v>
      </c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</row>
    <row r="2" spans="1:41" ht="42">
      <c r="A2" s="1" t="s">
        <v>14</v>
      </c>
      <c r="B2" s="68"/>
      <c r="C2" s="68"/>
      <c r="D2" s="68"/>
      <c r="E2" s="52" t="s">
        <v>2</v>
      </c>
      <c r="F2" s="52" t="s">
        <v>3</v>
      </c>
      <c r="G2" s="52" t="s">
        <v>4</v>
      </c>
      <c r="H2" s="52" t="s">
        <v>5</v>
      </c>
      <c r="I2" s="52" t="s">
        <v>3</v>
      </c>
      <c r="J2" s="52" t="s">
        <v>4</v>
      </c>
      <c r="K2" s="52" t="s">
        <v>6</v>
      </c>
      <c r="L2" s="52" t="s">
        <v>3</v>
      </c>
      <c r="M2" s="52" t="s">
        <v>4</v>
      </c>
      <c r="N2" s="52" t="s">
        <v>7</v>
      </c>
      <c r="O2" s="52" t="s">
        <v>3</v>
      </c>
      <c r="P2" s="52" t="s">
        <v>4</v>
      </c>
      <c r="Q2" s="52" t="s">
        <v>19</v>
      </c>
      <c r="R2" s="52" t="s">
        <v>3</v>
      </c>
      <c r="S2" s="52" t="s">
        <v>4</v>
      </c>
      <c r="T2" s="52" t="s">
        <v>8</v>
      </c>
      <c r="U2" s="52" t="s">
        <v>3</v>
      </c>
      <c r="V2" s="52" t="s">
        <v>20</v>
      </c>
      <c r="W2" s="52" t="s">
        <v>4</v>
      </c>
      <c r="AA2" s="63" t="s">
        <v>60</v>
      </c>
      <c r="AB2" s="59" t="s">
        <v>77</v>
      </c>
      <c r="AC2" s="64" t="s">
        <v>59</v>
      </c>
      <c r="AD2" s="40" t="s">
        <v>61</v>
      </c>
      <c r="AE2" s="40" t="s">
        <v>62</v>
      </c>
      <c r="AF2" s="40" t="s">
        <v>63</v>
      </c>
      <c r="AG2" s="40" t="s">
        <v>64</v>
      </c>
      <c r="AH2" s="60" t="s">
        <v>65</v>
      </c>
      <c r="AI2" s="60" t="s">
        <v>78</v>
      </c>
      <c r="AJ2" s="40" t="s">
        <v>66</v>
      </c>
      <c r="AK2" s="59" t="s">
        <v>67</v>
      </c>
      <c r="AL2" s="61" t="s">
        <v>79</v>
      </c>
      <c r="AM2" s="59" t="s">
        <v>68</v>
      </c>
      <c r="AN2" s="59" t="s">
        <v>69</v>
      </c>
      <c r="AO2" s="59" t="s">
        <v>70</v>
      </c>
    </row>
    <row r="3" spans="1:41">
      <c r="A3" s="54">
        <f>蘇柏亞!A3</f>
        <v>1140204</v>
      </c>
      <c r="B3" s="54" t="str">
        <f>蘇柏亞!B3</f>
        <v>33周前</v>
      </c>
      <c r="C3" s="54" t="str">
        <f>蘇柏亞!C3</f>
        <v>蘇柏亞</v>
      </c>
      <c r="D3" s="54" t="str">
        <f>蘇柏亞!D3</f>
        <v>女</v>
      </c>
      <c r="E3" s="54">
        <f>蘇柏亞!E3</f>
        <v>55.4</v>
      </c>
      <c r="F3" s="54">
        <f>蘇柏亞!F3</f>
        <v>-1.1000000000000014</v>
      </c>
      <c r="G3" s="54" t="str">
        <f>蘇柏亞!G3</f>
        <v>Q2</v>
      </c>
      <c r="H3" s="55">
        <f>蘇柏亞!H3</f>
        <v>16.899999999999999</v>
      </c>
      <c r="I3" s="54">
        <f>蘇柏亞!I3</f>
        <v>-0.5</v>
      </c>
      <c r="J3" s="54" t="str">
        <f>蘇柏亞!J3</f>
        <v>Q3</v>
      </c>
      <c r="K3" s="54">
        <f>蘇柏亞!K3</f>
        <v>9.4</v>
      </c>
      <c r="L3" s="54">
        <f>蘇柏亞!L3</f>
        <v>-0.40000000000000036</v>
      </c>
      <c r="M3" s="54" t="str">
        <f>蘇柏亞!M3</f>
        <v>Q3</v>
      </c>
      <c r="N3" s="54">
        <f>蘇柏亞!N3</f>
        <v>46</v>
      </c>
      <c r="O3" s="56">
        <f>蘇柏亞!O3</f>
        <v>-0.70000000000000284</v>
      </c>
      <c r="P3" s="54" t="str">
        <f>蘇柏亞!P3</f>
        <v>Q1</v>
      </c>
      <c r="Q3" s="54">
        <f>蘇柏亞!Q3</f>
        <v>43.1</v>
      </c>
      <c r="R3" s="56">
        <f>蘇柏亞!R3</f>
        <v>-0.69999999999999574</v>
      </c>
      <c r="S3" s="54" t="str">
        <f>蘇柏亞!S3</f>
        <v>Q1</v>
      </c>
      <c r="T3" s="54">
        <f>蘇柏亞!T3</f>
        <v>30.3</v>
      </c>
      <c r="U3" s="57">
        <f>蘇柏亞!U3</f>
        <v>-0.80000000000000071</v>
      </c>
      <c r="V3" s="58">
        <f>蘇柏亞!V3</f>
        <v>-3.5110699338679607E-3</v>
      </c>
      <c r="W3" s="54" t="str">
        <f>蘇柏亞!W3</f>
        <v>Q1</v>
      </c>
      <c r="AA3" s="44">
        <f>DATE(MID(A3,1,3)+1911,MID(A3,4,2),MID(A3,6,2))</f>
        <v>45692</v>
      </c>
      <c r="AB3" s="41">
        <v>45767</v>
      </c>
      <c r="AC3" s="42" t="str">
        <f t="shared" ref="AC3" si="0">C3</f>
        <v>蘇柏亞</v>
      </c>
      <c r="AD3" s="43">
        <v>53</v>
      </c>
      <c r="AE3" s="44" t="str">
        <f t="shared" ref="AE3" si="1">LOOKUP(AB3,比賽種類,比賽日期)</f>
        <v>亞洲主席盃</v>
      </c>
      <c r="AF3" s="45">
        <f>E3</f>
        <v>55.4</v>
      </c>
      <c r="AG3" s="45">
        <f>AF3-AM3</f>
        <v>55.324399999999997</v>
      </c>
      <c r="AH3" s="43">
        <f>AF3-AD3</f>
        <v>2.3999999999999986</v>
      </c>
      <c r="AI3" s="45" t="str">
        <f>IF(AM3&gt;0.8,"需注意","通過")</f>
        <v>通過</v>
      </c>
      <c r="AJ3" s="45">
        <f>(AB3-AA3)/7</f>
        <v>10.714285714285714</v>
      </c>
      <c r="AK3" s="45">
        <f>AL3-AD3</f>
        <v>0.81000000000000227</v>
      </c>
      <c r="AL3" s="45">
        <f>AF3-AN3</f>
        <v>53.81</v>
      </c>
      <c r="AM3" s="45">
        <f>AK3/AJ3</f>
        <v>7.5600000000000223E-2</v>
      </c>
      <c r="AN3" s="45">
        <f>AD3*0.03</f>
        <v>1.5899999999999999</v>
      </c>
      <c r="AO3" s="46">
        <f>AH3/AF3</f>
        <v>4.3321299638989147E-2</v>
      </c>
    </row>
    <row r="4" spans="1:41" hidden="1">
      <c r="A4" s="54">
        <f>羅嘉翎!A3</f>
        <v>1140102</v>
      </c>
      <c r="B4" s="54" t="str">
        <f>羅嘉翎!B3</f>
        <v>1周前</v>
      </c>
      <c r="C4" s="54" t="str">
        <f>羅嘉翎!C3</f>
        <v>羅嘉翎</v>
      </c>
      <c r="D4" s="54" t="str">
        <f>羅嘉翎!D3</f>
        <v>女</v>
      </c>
      <c r="E4" s="54">
        <f>羅嘉翎!E3</f>
        <v>62.2</v>
      </c>
      <c r="F4" s="54">
        <f>羅嘉翎!F3</f>
        <v>-2.5</v>
      </c>
      <c r="G4" s="54" t="str">
        <f>羅嘉翎!G3</f>
        <v>Q2</v>
      </c>
      <c r="H4" s="55">
        <f>羅嘉翎!H3</f>
        <v>21.2</v>
      </c>
      <c r="I4" s="54">
        <f>羅嘉翎!I3</f>
        <v>-3.3000000000000007</v>
      </c>
      <c r="J4" s="54" t="str">
        <f>羅嘉翎!J3</f>
        <v>Q2</v>
      </c>
      <c r="K4" s="54">
        <f>羅嘉翎!K3</f>
        <v>13.2</v>
      </c>
      <c r="L4" s="54">
        <f>羅嘉翎!L3</f>
        <v>-2.7000000000000011</v>
      </c>
      <c r="M4" s="54" t="str">
        <f>羅嘉翎!M3</f>
        <v>Q2</v>
      </c>
      <c r="N4" s="54">
        <f>羅嘉翎!N3</f>
        <v>49</v>
      </c>
      <c r="O4" s="56">
        <f>羅嘉翎!O3</f>
        <v>0.20000000000000284</v>
      </c>
      <c r="P4" s="54" t="str">
        <f>羅嘉翎!P3</f>
        <v>Q2</v>
      </c>
      <c r="Q4" s="54">
        <f>羅嘉翎!Q3</f>
        <v>45.9</v>
      </c>
      <c r="R4" s="56">
        <f>羅嘉翎!R3</f>
        <v>0.19999999999999574</v>
      </c>
      <c r="S4" s="54" t="str">
        <f>羅嘉翎!S3</f>
        <v>Q2</v>
      </c>
      <c r="T4" s="54">
        <f>羅嘉翎!T3</f>
        <v>31.5</v>
      </c>
      <c r="U4" s="57">
        <f>羅嘉翎!U3</f>
        <v>-0.30000000000000071</v>
      </c>
      <c r="V4" s="58">
        <f>羅嘉翎!V3</f>
        <v>1.4931640964729653E-2</v>
      </c>
      <c r="W4" s="54" t="str">
        <f>羅嘉翎!W3</f>
        <v>Q2</v>
      </c>
      <c r="AA4" s="44">
        <f t="shared" ref="AA4:AA36" si="2">DATE(MID(A4,1,3)+1911,MID(A4,4,2),MID(A4,6,2))</f>
        <v>45659</v>
      </c>
      <c r="AB4" s="41">
        <v>45767</v>
      </c>
      <c r="AC4" s="42" t="str">
        <f t="shared" ref="AC4:AC37" si="3">C4</f>
        <v>羅嘉翎</v>
      </c>
      <c r="AD4" s="43">
        <v>62</v>
      </c>
      <c r="AE4" s="44" t="str">
        <f t="shared" ref="AE4:AE37" si="4">LOOKUP(AB4,比賽種類,比賽日期)</f>
        <v>亞洲主席盃</v>
      </c>
      <c r="AF4" s="45">
        <f t="shared" ref="AF4:AF36" si="5">E4</f>
        <v>62.2</v>
      </c>
      <c r="AG4" s="45">
        <f t="shared" ref="AG4:AG36" si="6">AF4-AM4</f>
        <v>62.307592592592599</v>
      </c>
      <c r="AH4" s="43">
        <f t="shared" ref="AH4:AH36" si="7">AF4-AD4</f>
        <v>0.20000000000000284</v>
      </c>
      <c r="AI4" s="45" t="str">
        <f t="shared" ref="AI4:AI36" si="8">IF(AM4&gt;0.8,"需注意","通過")</f>
        <v>通過</v>
      </c>
      <c r="AJ4" s="45">
        <f t="shared" ref="AJ4:AJ36" si="9">(AB4-AA4)/7</f>
        <v>15.428571428571429</v>
      </c>
      <c r="AK4" s="45">
        <f t="shared" ref="AK4:AK36" si="10">AL4-AD4</f>
        <v>-1.6599999999999966</v>
      </c>
      <c r="AL4" s="45">
        <f t="shared" ref="AL4:AL36" si="11">AF4-AN4</f>
        <v>60.34</v>
      </c>
      <c r="AM4" s="45">
        <f t="shared" ref="AM4:AM36" si="12">AK4/AJ4</f>
        <v>-0.10759259259259236</v>
      </c>
      <c r="AN4" s="45">
        <f t="shared" ref="AN4:AN36" si="13">AD4*0.03</f>
        <v>1.8599999999999999</v>
      </c>
      <c r="AO4" s="46">
        <f t="shared" ref="AO4:AO36" si="14">AH4/AF4</f>
        <v>3.2154340836013317E-3</v>
      </c>
    </row>
    <row r="5" spans="1:41">
      <c r="A5" s="54">
        <f>林唯均!A3</f>
        <v>1140307</v>
      </c>
      <c r="B5" s="54" t="str">
        <f>林唯均!B3</f>
        <v>4周前</v>
      </c>
      <c r="C5" s="54" t="str">
        <f>林唯均!C3</f>
        <v>林唯均</v>
      </c>
      <c r="D5" s="54" t="str">
        <f>林唯均!D3</f>
        <v>女</v>
      </c>
      <c r="E5" s="54">
        <f>林唯均!E3</f>
        <v>61.3</v>
      </c>
      <c r="F5" s="54">
        <f>林唯均!F3</f>
        <v>-1.5</v>
      </c>
      <c r="G5" s="54" t="str">
        <f>林唯均!G3</f>
        <v>Q3</v>
      </c>
      <c r="H5" s="55">
        <f>林唯均!H3</f>
        <v>21.7</v>
      </c>
      <c r="I5" s="54">
        <f>林唯均!I3</f>
        <v>-2.1000000000000014</v>
      </c>
      <c r="J5" s="54" t="str">
        <f>林唯均!J3</f>
        <v>Q2</v>
      </c>
      <c r="K5" s="54">
        <f>林唯均!K3</f>
        <v>13.3</v>
      </c>
      <c r="L5" s="54">
        <f>林唯均!L3</f>
        <v>-1.5999999999999996</v>
      </c>
      <c r="M5" s="54" t="str">
        <f>林唯均!M3</f>
        <v>Q3</v>
      </c>
      <c r="N5" s="54">
        <f>林唯均!N3</f>
        <v>48</v>
      </c>
      <c r="O5" s="56">
        <f>林唯均!O3</f>
        <v>0.10000000000000142</v>
      </c>
      <c r="P5" s="54" t="str">
        <f>林唯均!P3</f>
        <v>Q2</v>
      </c>
      <c r="Q5" s="54">
        <f>林唯均!Q3</f>
        <v>45</v>
      </c>
      <c r="R5" s="56">
        <f>林唯均!R3</f>
        <v>0.10000000000000142</v>
      </c>
      <c r="S5" s="54" t="str">
        <f>林唯均!S3</f>
        <v>Q2</v>
      </c>
      <c r="T5" s="54">
        <f>林唯均!T3</f>
        <v>31.5</v>
      </c>
      <c r="U5" s="57">
        <f>林唯均!U3</f>
        <v>-0.10000000000000142</v>
      </c>
      <c r="V5" s="58">
        <f>林唯均!V3</f>
        <v>1.0681518271838275E-2</v>
      </c>
      <c r="W5" s="54" t="str">
        <f>林唯均!W3</f>
        <v>Q3</v>
      </c>
      <c r="AA5" s="44">
        <f t="shared" si="2"/>
        <v>45723</v>
      </c>
      <c r="AB5" s="41">
        <v>45767</v>
      </c>
      <c r="AC5" s="42" t="str">
        <f t="shared" si="3"/>
        <v>林唯均</v>
      </c>
      <c r="AD5" s="43">
        <v>57</v>
      </c>
      <c r="AE5" s="44" t="str">
        <f t="shared" si="4"/>
        <v>亞洲主席盃</v>
      </c>
      <c r="AF5" s="45">
        <f t="shared" si="5"/>
        <v>61.3</v>
      </c>
      <c r="AG5" s="45">
        <f t="shared" si="6"/>
        <v>60.887954545454541</v>
      </c>
      <c r="AH5" s="43">
        <f t="shared" si="7"/>
        <v>4.2999999999999972</v>
      </c>
      <c r="AI5" s="45" t="str">
        <f t="shared" si="8"/>
        <v>通過</v>
      </c>
      <c r="AJ5" s="45">
        <f t="shared" si="9"/>
        <v>6.2857142857142856</v>
      </c>
      <c r="AK5" s="45">
        <f t="shared" si="10"/>
        <v>2.5899999999999963</v>
      </c>
      <c r="AL5" s="45">
        <f t="shared" si="11"/>
        <v>59.589999999999996</v>
      </c>
      <c r="AM5" s="45">
        <f t="shared" si="12"/>
        <v>0.41204545454545399</v>
      </c>
      <c r="AN5" s="45">
        <f t="shared" si="13"/>
        <v>1.71</v>
      </c>
      <c r="AO5" s="46">
        <f t="shared" si="14"/>
        <v>7.0146818923327858E-2</v>
      </c>
    </row>
    <row r="6" spans="1:41">
      <c r="A6" s="54">
        <f>黃映瑄!A3</f>
        <v>1140307</v>
      </c>
      <c r="B6" s="54" t="str">
        <f>黃映瑄!B3</f>
        <v>4周前</v>
      </c>
      <c r="C6" s="54" t="str">
        <f>黃映瑄!C3</f>
        <v>黃映瑄</v>
      </c>
      <c r="D6" s="54" t="str">
        <f>黃映瑄!D3</f>
        <v>女</v>
      </c>
      <c r="E6" s="54">
        <f>黃映瑄!E3</f>
        <v>48</v>
      </c>
      <c r="F6" s="54">
        <f>黃映瑄!F3</f>
        <v>-0.70000000000000284</v>
      </c>
      <c r="G6" s="54" t="str">
        <f>黃映瑄!G3</f>
        <v>Q1</v>
      </c>
      <c r="H6" s="55">
        <f>黃映瑄!H3</f>
        <v>13.6</v>
      </c>
      <c r="I6" s="54">
        <f>黃映瑄!I3</f>
        <v>-2.0999999999999996</v>
      </c>
      <c r="J6" s="54" t="str">
        <f>黃映瑄!J3</f>
        <v>Q1</v>
      </c>
      <c r="K6" s="54">
        <f>黃映瑄!K3</f>
        <v>6.5</v>
      </c>
      <c r="L6" s="54">
        <f>黃映瑄!L3</f>
        <v>-1.0999999999999996</v>
      </c>
      <c r="M6" s="54" t="str">
        <f>黃映瑄!M3</f>
        <v>Q1</v>
      </c>
      <c r="N6" s="54">
        <f>黃映瑄!N3</f>
        <v>41.5</v>
      </c>
      <c r="O6" s="56">
        <f>黃映瑄!O3</f>
        <v>0.39999999999999858</v>
      </c>
      <c r="P6" s="54" t="str">
        <f>黃映瑄!P3</f>
        <v>Q2</v>
      </c>
      <c r="Q6" s="54">
        <f>黃映瑄!Q3</f>
        <v>39</v>
      </c>
      <c r="R6" s="56">
        <f>黃映瑄!R3</f>
        <v>0.29999999999999716</v>
      </c>
      <c r="S6" s="54" t="str">
        <f>黃映瑄!S3</f>
        <v>Q2</v>
      </c>
      <c r="T6" s="54">
        <f>黃映瑄!T3</f>
        <v>27.6</v>
      </c>
      <c r="U6" s="57">
        <f>黃映瑄!U3</f>
        <v>0.20000000000000284</v>
      </c>
      <c r="V6" s="58">
        <f>黃映瑄!V3</f>
        <v>1.2371663244353126E-2</v>
      </c>
      <c r="W6" s="54" t="str">
        <f>黃映瑄!W3</f>
        <v>Q2</v>
      </c>
      <c r="AA6" s="44">
        <f t="shared" si="2"/>
        <v>45723</v>
      </c>
      <c r="AB6" s="41">
        <v>45767</v>
      </c>
      <c r="AC6" s="42" t="str">
        <f t="shared" si="3"/>
        <v>黃映瑄</v>
      </c>
      <c r="AD6" s="43">
        <v>46</v>
      </c>
      <c r="AE6" s="44" t="str">
        <f t="shared" si="4"/>
        <v>亞洲主席盃</v>
      </c>
      <c r="AF6" s="45">
        <f t="shared" si="5"/>
        <v>48</v>
      </c>
      <c r="AG6" s="45">
        <f t="shared" si="6"/>
        <v>47.901363636363634</v>
      </c>
      <c r="AH6" s="43">
        <f t="shared" si="7"/>
        <v>2</v>
      </c>
      <c r="AI6" s="45" t="str">
        <f t="shared" si="8"/>
        <v>通過</v>
      </c>
      <c r="AJ6" s="45">
        <f t="shared" si="9"/>
        <v>6.2857142857142856</v>
      </c>
      <c r="AK6" s="45">
        <f t="shared" si="10"/>
        <v>0.61999999999999744</v>
      </c>
      <c r="AL6" s="45">
        <f t="shared" si="11"/>
        <v>46.62</v>
      </c>
      <c r="AM6" s="45">
        <f t="shared" si="12"/>
        <v>9.8636363636363231E-2</v>
      </c>
      <c r="AN6" s="45">
        <f t="shared" si="13"/>
        <v>1.38</v>
      </c>
      <c r="AO6" s="46">
        <f t="shared" si="14"/>
        <v>4.1666666666666664E-2</v>
      </c>
    </row>
    <row r="7" spans="1:41">
      <c r="A7" s="54">
        <f>張芮恩!A3</f>
        <v>1140307</v>
      </c>
      <c r="B7" s="54" t="str">
        <f>張芮恩!B3</f>
        <v>4周前</v>
      </c>
      <c r="C7" s="54" t="str">
        <f>張芮恩!C3</f>
        <v>張芮恩</v>
      </c>
      <c r="D7" s="54" t="str">
        <f>張芮恩!D3</f>
        <v>女</v>
      </c>
      <c r="E7" s="54">
        <f>張芮恩!E3</f>
        <v>67</v>
      </c>
      <c r="F7" s="54">
        <f>張芮恩!F3</f>
        <v>0.79999999999999716</v>
      </c>
      <c r="G7" s="54" t="str">
        <f>張芮恩!G3</f>
        <v>Q4</v>
      </c>
      <c r="H7" s="55">
        <f>張芮恩!H3</f>
        <v>23.8</v>
      </c>
      <c r="I7" s="54">
        <f>張芮恩!I3</f>
        <v>-1.0999999999999979</v>
      </c>
      <c r="J7" s="54" t="str">
        <f>張芮恩!J3</f>
        <v>Q3</v>
      </c>
      <c r="K7" s="54">
        <f>張芮恩!K3</f>
        <v>15.9</v>
      </c>
      <c r="L7" s="54">
        <f>張芮恩!L3</f>
        <v>-0.59999999999999964</v>
      </c>
      <c r="M7" s="54" t="str">
        <f>張芮恩!M3</f>
        <v>Q3</v>
      </c>
      <c r="N7" s="54">
        <f>張芮恩!N3</f>
        <v>51.1</v>
      </c>
      <c r="O7" s="56">
        <f>張芮恩!O3</f>
        <v>1.3999999999999986</v>
      </c>
      <c r="P7" s="54" t="str">
        <f>張芮恩!P3</f>
        <v>Q3</v>
      </c>
      <c r="Q7" s="54">
        <f>張芮恩!Q3</f>
        <v>47.8</v>
      </c>
      <c r="R7" s="56">
        <f>張芮恩!R3</f>
        <v>1.2999999999999972</v>
      </c>
      <c r="S7" s="54" t="str">
        <f>張芮恩!S3</f>
        <v>Q3</v>
      </c>
      <c r="T7" s="54">
        <f>張芮恩!T3</f>
        <v>35.1</v>
      </c>
      <c r="U7" s="57">
        <f>張芮恩!U3</f>
        <v>2.3000000000000043</v>
      </c>
      <c r="V7" s="58">
        <f>張芮恩!V3</f>
        <v>2.841231906930608E-2</v>
      </c>
      <c r="W7" s="54" t="str">
        <f>張芮恩!W3</f>
        <v>Q4</v>
      </c>
      <c r="Y7"/>
      <c r="AA7" s="44">
        <f t="shared" si="2"/>
        <v>45723</v>
      </c>
      <c r="AB7" s="41">
        <v>45767</v>
      </c>
      <c r="AC7" s="42" t="str">
        <f t="shared" si="3"/>
        <v>張芮恩</v>
      </c>
      <c r="AD7" s="43">
        <v>62</v>
      </c>
      <c r="AE7" s="44" t="str">
        <f t="shared" si="4"/>
        <v>亞洲主席盃</v>
      </c>
      <c r="AF7" s="45">
        <f t="shared" si="5"/>
        <v>67</v>
      </c>
      <c r="AG7" s="45">
        <f t="shared" si="6"/>
        <v>66.500454545454545</v>
      </c>
      <c r="AH7" s="43">
        <f t="shared" si="7"/>
        <v>5</v>
      </c>
      <c r="AI7" s="45" t="str">
        <f t="shared" si="8"/>
        <v>通過</v>
      </c>
      <c r="AJ7" s="45">
        <f t="shared" si="9"/>
        <v>6.2857142857142856</v>
      </c>
      <c r="AK7" s="45">
        <f t="shared" si="10"/>
        <v>3.1400000000000006</v>
      </c>
      <c r="AL7" s="45">
        <f t="shared" si="11"/>
        <v>65.14</v>
      </c>
      <c r="AM7" s="45">
        <f t="shared" si="12"/>
        <v>0.49954545454545463</v>
      </c>
      <c r="AN7" s="45">
        <f t="shared" si="13"/>
        <v>1.8599999999999999</v>
      </c>
      <c r="AO7" s="46">
        <f t="shared" si="14"/>
        <v>7.4626865671641784E-2</v>
      </c>
    </row>
    <row r="8" spans="1:41">
      <c r="A8" s="54">
        <f>邱少萱!A3</f>
        <v>1140320</v>
      </c>
      <c r="B8" s="54" t="str">
        <f>邱少萱!B3</f>
        <v>2周前</v>
      </c>
      <c r="C8" s="54" t="str">
        <f>邱少萱!C3</f>
        <v>邱少萱</v>
      </c>
      <c r="D8" s="54" t="str">
        <f>邱少萱!D3</f>
        <v>女</v>
      </c>
      <c r="E8" s="54">
        <f>邱少萱!E3</f>
        <v>59.6</v>
      </c>
      <c r="F8" s="54">
        <f>邱少萱!F3</f>
        <v>0.39999999999999858</v>
      </c>
      <c r="G8" s="54" t="str">
        <f>邱少萱!G3</f>
        <v>Q2</v>
      </c>
      <c r="H8" s="55">
        <f>邱少萱!H3</f>
        <v>18.100000000000001</v>
      </c>
      <c r="I8" s="54">
        <f>邱少萱!I3</f>
        <v>0.10000000000000142</v>
      </c>
      <c r="J8" s="54" t="str">
        <f>邱少萱!J3</f>
        <v>Q1</v>
      </c>
      <c r="K8" s="54">
        <f>邱少萱!K3</f>
        <v>10.8</v>
      </c>
      <c r="L8" s="54">
        <f>邱少萱!L3</f>
        <v>0.10000000000000142</v>
      </c>
      <c r="M8" s="54" t="str">
        <f>邱少萱!M3</f>
        <v>Q2</v>
      </c>
      <c r="N8" s="54">
        <f>邱少萱!N3</f>
        <v>48.8</v>
      </c>
      <c r="O8" s="56">
        <f>邱少萱!O3</f>
        <v>0.29999999999999716</v>
      </c>
      <c r="P8" s="54" t="str">
        <f>邱少萱!P3</f>
        <v>Q3</v>
      </c>
      <c r="Q8" s="54">
        <f>邱少萱!Q3</f>
        <v>45.7</v>
      </c>
      <c r="R8" s="56">
        <f>邱少萱!R3</f>
        <v>0.30000000000000426</v>
      </c>
      <c r="S8" s="54" t="str">
        <f>邱少萱!S3</f>
        <v>Q3</v>
      </c>
      <c r="T8" s="54">
        <f>邱少萱!T3</f>
        <v>33.1</v>
      </c>
      <c r="U8" s="57">
        <f>邱少萱!U3</f>
        <v>0.60000000000000142</v>
      </c>
      <c r="V8" s="58">
        <f>邱少萱!V3</f>
        <v>6.3826410302920689E-3</v>
      </c>
      <c r="W8" s="54" t="str">
        <f>邱少萱!W3</f>
        <v>Q3</v>
      </c>
      <c r="AA8" s="44">
        <f t="shared" si="2"/>
        <v>45736</v>
      </c>
      <c r="AB8" s="41">
        <v>45767</v>
      </c>
      <c r="AC8" s="42" t="str">
        <f t="shared" si="3"/>
        <v>邱少萱</v>
      </c>
      <c r="AD8" s="43">
        <v>67</v>
      </c>
      <c r="AE8" s="44" t="str">
        <f t="shared" si="4"/>
        <v>亞洲主席盃</v>
      </c>
      <c r="AF8" s="45">
        <f t="shared" si="5"/>
        <v>59.6</v>
      </c>
      <c r="AG8" s="45">
        <f t="shared" si="6"/>
        <v>61.724838709677421</v>
      </c>
      <c r="AH8" s="43">
        <f t="shared" si="7"/>
        <v>-7.3999999999999986</v>
      </c>
      <c r="AI8" s="45" t="str">
        <f t="shared" si="8"/>
        <v>通過</v>
      </c>
      <c r="AJ8" s="45">
        <f t="shared" si="9"/>
        <v>4.4285714285714288</v>
      </c>
      <c r="AK8" s="45">
        <f t="shared" si="10"/>
        <v>-9.4099999999999966</v>
      </c>
      <c r="AL8" s="45">
        <f t="shared" si="11"/>
        <v>57.59</v>
      </c>
      <c r="AM8" s="45">
        <f t="shared" si="12"/>
        <v>-2.1248387096774186</v>
      </c>
      <c r="AN8" s="45">
        <f t="shared" si="13"/>
        <v>2.0099999999999998</v>
      </c>
      <c r="AO8" s="46">
        <f t="shared" si="14"/>
        <v>-0.12416107382550333</v>
      </c>
    </row>
    <row r="9" spans="1:41">
      <c r="A9" s="54">
        <f>劉侑芸!A3</f>
        <v>1140307</v>
      </c>
      <c r="B9" s="54" t="str">
        <f>劉侑芸!B3</f>
        <v>4周前</v>
      </c>
      <c r="C9" s="54" t="str">
        <f>劉侑芸!C3</f>
        <v>劉侑芸</v>
      </c>
      <c r="D9" s="54" t="str">
        <f>劉侑芸!D3</f>
        <v>女</v>
      </c>
      <c r="E9" s="54">
        <f>劉侑芸!E3</f>
        <v>50.8</v>
      </c>
      <c r="F9" s="54">
        <f>劉侑芸!F3</f>
        <v>0.39999999999999858</v>
      </c>
      <c r="G9" s="54" t="str">
        <f>劉侑芸!G3</f>
        <v>Q4</v>
      </c>
      <c r="H9" s="55">
        <f>劉侑芸!H3</f>
        <v>11.7</v>
      </c>
      <c r="I9" s="54">
        <f>劉侑芸!I3</f>
        <v>-3.1000000000000014</v>
      </c>
      <c r="J9" s="54" t="str">
        <f>劉侑芸!J3</f>
        <v>Q1</v>
      </c>
      <c r="K9" s="54">
        <f>劉侑芸!K3</f>
        <v>5.9</v>
      </c>
      <c r="L9" s="54">
        <f>劉侑芸!L3</f>
        <v>-1.5999999999999996</v>
      </c>
      <c r="M9" s="54" t="str">
        <f>劉侑芸!M3</f>
        <v>Q1</v>
      </c>
      <c r="N9" s="54">
        <f>劉侑芸!N3</f>
        <v>44.9</v>
      </c>
      <c r="O9" s="56">
        <f>劉侑芸!O3</f>
        <v>2</v>
      </c>
      <c r="P9" s="54" t="str">
        <f>劉侑芸!P3</f>
        <v>Q4</v>
      </c>
      <c r="Q9" s="54">
        <f>劉侑芸!Q3</f>
        <v>42.1</v>
      </c>
      <c r="R9" s="56">
        <f>劉侑芸!R3</f>
        <v>1.8000000000000043</v>
      </c>
      <c r="S9" s="54" t="str">
        <f>劉侑芸!S3</f>
        <v>Q4</v>
      </c>
      <c r="T9" s="54">
        <f>劉侑芸!T3</f>
        <v>29</v>
      </c>
      <c r="U9" s="57">
        <f>劉侑芸!U3</f>
        <v>1.8000000000000007</v>
      </c>
      <c r="V9" s="58">
        <f>劉侑芸!V3</f>
        <v>3.1183602049743797E-2</v>
      </c>
      <c r="W9" s="54" t="str">
        <f>劉侑芸!W3</f>
        <v>Q4</v>
      </c>
      <c r="AA9" s="44">
        <f t="shared" si="2"/>
        <v>45723</v>
      </c>
      <c r="AB9" s="41">
        <v>45767</v>
      </c>
      <c r="AC9" s="42" t="str">
        <f t="shared" si="3"/>
        <v>劉侑芸</v>
      </c>
      <c r="AD9" s="43">
        <v>49</v>
      </c>
      <c r="AE9" s="44" t="str">
        <f t="shared" si="4"/>
        <v>亞洲主席盃</v>
      </c>
      <c r="AF9" s="45">
        <f t="shared" si="5"/>
        <v>50.8</v>
      </c>
      <c r="AG9" s="45">
        <f t="shared" si="6"/>
        <v>50.747499999999995</v>
      </c>
      <c r="AH9" s="43">
        <f t="shared" si="7"/>
        <v>1.7999999999999972</v>
      </c>
      <c r="AI9" s="45" t="str">
        <f t="shared" si="8"/>
        <v>通過</v>
      </c>
      <c r="AJ9" s="45">
        <f t="shared" si="9"/>
        <v>6.2857142857142856</v>
      </c>
      <c r="AK9" s="45">
        <f t="shared" si="10"/>
        <v>0.32999999999999829</v>
      </c>
      <c r="AL9" s="45">
        <f t="shared" si="11"/>
        <v>49.33</v>
      </c>
      <c r="AM9" s="45">
        <f t="shared" si="12"/>
        <v>5.2499999999999727E-2</v>
      </c>
      <c r="AN9" s="45">
        <f t="shared" si="13"/>
        <v>1.47</v>
      </c>
      <c r="AO9" s="46">
        <f t="shared" si="14"/>
        <v>3.5433070866141676E-2</v>
      </c>
    </row>
    <row r="10" spans="1:41">
      <c r="A10" s="54">
        <f>江宜珊!A3</f>
        <v>1140307</v>
      </c>
      <c r="B10" s="54" t="str">
        <f>江宜珊!B3</f>
        <v>4周前</v>
      </c>
      <c r="C10" s="54" t="str">
        <f>江宜珊!C3</f>
        <v>江宜珊</v>
      </c>
      <c r="D10" s="54" t="str">
        <f>江宜珊!D3</f>
        <v>女</v>
      </c>
      <c r="E10" s="54">
        <f>江宜珊!E3</f>
        <v>55.7</v>
      </c>
      <c r="F10" s="54">
        <f>江宜珊!F3</f>
        <v>0.20000000000000284</v>
      </c>
      <c r="G10" s="54" t="str">
        <f>江宜珊!G3</f>
        <v>Q4</v>
      </c>
      <c r="H10" s="55">
        <f>江宜珊!H3</f>
        <v>25.6</v>
      </c>
      <c r="I10" s="54">
        <f>江宜珊!I3</f>
        <v>-1.3999999999999986</v>
      </c>
      <c r="J10" s="54" t="str">
        <f>江宜珊!J3</f>
        <v>Q2</v>
      </c>
      <c r="K10" s="54">
        <f>江宜珊!K3</f>
        <v>14.3</v>
      </c>
      <c r="L10" s="54">
        <f>江宜珊!L3</f>
        <v>-0.69999999999999929</v>
      </c>
      <c r="M10" s="54" t="str">
        <f>江宜珊!M3</f>
        <v>Q2</v>
      </c>
      <c r="N10" s="54">
        <f>江宜珊!N3</f>
        <v>41.4</v>
      </c>
      <c r="O10" s="56">
        <f>江宜珊!O3</f>
        <v>0.89999999999999858</v>
      </c>
      <c r="P10" s="54" t="str">
        <f>江宜珊!P3</f>
        <v>Q4</v>
      </c>
      <c r="Q10" s="54">
        <f>江宜珊!Q3</f>
        <v>38.9</v>
      </c>
      <c r="R10" s="56">
        <f>江宜珊!R3</f>
        <v>0.79999999999999716</v>
      </c>
      <c r="S10" s="54" t="str">
        <f>江宜珊!S3</f>
        <v>Q4</v>
      </c>
      <c r="T10" s="54">
        <f>江宜珊!T3</f>
        <v>30.3</v>
      </c>
      <c r="U10" s="57">
        <f>江宜珊!U3</f>
        <v>0.69999999999999929</v>
      </c>
      <c r="V10" s="58">
        <f>江宜珊!V3</f>
        <v>1.0652304009574953E-2</v>
      </c>
      <c r="W10" s="54" t="str">
        <f>江宜珊!W3</f>
        <v>Q4</v>
      </c>
      <c r="AA10" s="44">
        <f t="shared" si="2"/>
        <v>45723</v>
      </c>
      <c r="AB10" s="41">
        <v>45767</v>
      </c>
      <c r="AC10" s="42" t="str">
        <f t="shared" si="3"/>
        <v>江宜珊</v>
      </c>
      <c r="AD10" s="43">
        <v>53</v>
      </c>
      <c r="AE10" s="44" t="str">
        <f t="shared" si="4"/>
        <v>亞洲主席盃</v>
      </c>
      <c r="AF10" s="45">
        <f t="shared" si="5"/>
        <v>55.7</v>
      </c>
      <c r="AG10" s="45">
        <f t="shared" si="6"/>
        <v>55.523409090909091</v>
      </c>
      <c r="AH10" s="43">
        <f t="shared" si="7"/>
        <v>2.7000000000000028</v>
      </c>
      <c r="AI10" s="45" t="str">
        <f t="shared" si="8"/>
        <v>通過</v>
      </c>
      <c r="AJ10" s="45">
        <f t="shared" si="9"/>
        <v>6.2857142857142856</v>
      </c>
      <c r="AK10" s="45">
        <f t="shared" si="10"/>
        <v>1.1099999999999994</v>
      </c>
      <c r="AL10" s="45">
        <f t="shared" si="11"/>
        <v>54.11</v>
      </c>
      <c r="AM10" s="45">
        <f t="shared" si="12"/>
        <v>0.17659090909090899</v>
      </c>
      <c r="AN10" s="45">
        <f t="shared" si="13"/>
        <v>1.5899999999999999</v>
      </c>
      <c r="AO10" s="46">
        <f t="shared" si="14"/>
        <v>4.8473967684021589E-2</v>
      </c>
    </row>
    <row r="11" spans="1:41">
      <c r="A11" s="54">
        <f>金怡君!A3</f>
        <v>1140320</v>
      </c>
      <c r="B11" s="54" t="str">
        <f>金怡君!B3</f>
        <v>2周前</v>
      </c>
      <c r="C11" s="54" t="str">
        <f>金怡君!C3</f>
        <v>金怡君</v>
      </c>
      <c r="D11" s="54" t="str">
        <f>金怡君!D3</f>
        <v>女</v>
      </c>
      <c r="E11" s="54">
        <f>金怡君!E3</f>
        <v>76.8</v>
      </c>
      <c r="F11" s="54">
        <f>金怡君!F3</f>
        <v>-2.4000000000000057</v>
      </c>
      <c r="G11" s="54" t="str">
        <f>金怡君!G3</f>
        <v>Q1</v>
      </c>
      <c r="H11" s="55">
        <f>金怡君!H3</f>
        <v>37.200000000000003</v>
      </c>
      <c r="I11" s="54">
        <f>金怡君!I3</f>
        <v>-0.39999999999999858</v>
      </c>
      <c r="J11" s="54" t="str">
        <f>金怡君!J3</f>
        <v>Q1</v>
      </c>
      <c r="K11" s="54">
        <f>金怡君!K3</f>
        <v>28.6</v>
      </c>
      <c r="L11" s="54">
        <f>金怡君!L3</f>
        <v>-1.1999999999999993</v>
      </c>
      <c r="M11" s="54" t="str">
        <f>金怡君!M3</f>
        <v>Q1</v>
      </c>
      <c r="N11" s="54">
        <f>金怡君!N3</f>
        <v>48.2</v>
      </c>
      <c r="O11" s="56">
        <f>金怡君!O3</f>
        <v>-1.1999999999999957</v>
      </c>
      <c r="P11" s="54" t="str">
        <f>金怡君!P3</f>
        <v>Q1</v>
      </c>
      <c r="Q11" s="54">
        <f>金怡君!Q3</f>
        <v>45.2</v>
      </c>
      <c r="R11" s="56">
        <f>金怡君!R3</f>
        <v>-1</v>
      </c>
      <c r="S11" s="54" t="str">
        <f>金怡君!S3</f>
        <v>Q1</v>
      </c>
      <c r="T11" s="54">
        <f>金怡君!T3</f>
        <v>35</v>
      </c>
      <c r="U11" s="57">
        <f>金怡君!U3</f>
        <v>-1</v>
      </c>
      <c r="V11" s="58">
        <f>金怡君!V3</f>
        <v>1.1837121212121549E-3</v>
      </c>
      <c r="W11" s="54" t="str">
        <f>金怡君!W3</f>
        <v>Q1</v>
      </c>
      <c r="AA11" s="44">
        <f t="shared" si="2"/>
        <v>45736</v>
      </c>
      <c r="AB11" s="41">
        <v>45767</v>
      </c>
      <c r="AC11" s="42" t="str">
        <f t="shared" si="3"/>
        <v>金怡君</v>
      </c>
      <c r="AD11" s="50" t="s">
        <v>154</v>
      </c>
      <c r="AE11" s="44" t="str">
        <f t="shared" si="4"/>
        <v>亞洲主席盃</v>
      </c>
      <c r="AF11" s="45">
        <f t="shared" si="5"/>
        <v>76.8</v>
      </c>
      <c r="AG11" s="45"/>
      <c r="AH11" s="43"/>
      <c r="AI11" s="45"/>
      <c r="AJ11" s="45"/>
      <c r="AK11" s="45"/>
      <c r="AL11" s="45"/>
      <c r="AM11" s="45"/>
      <c r="AN11" s="45"/>
      <c r="AO11" s="46"/>
    </row>
    <row r="12" spans="1:41">
      <c r="A12" s="54">
        <f>范羽喬!A3</f>
        <v>1140307</v>
      </c>
      <c r="B12" s="54" t="str">
        <f>范羽喬!B3</f>
        <v>4周前</v>
      </c>
      <c r="C12" s="54" t="str">
        <f>范羽喬!C3</f>
        <v>范羽喬</v>
      </c>
      <c r="D12" s="54" t="str">
        <f>范羽喬!D3</f>
        <v>女</v>
      </c>
      <c r="E12" s="54">
        <f>范羽喬!E3</f>
        <v>48.6</v>
      </c>
      <c r="F12" s="54">
        <f>范羽喬!F3</f>
        <v>-3.2999999999999972</v>
      </c>
      <c r="G12" s="54" t="str">
        <f>范羽喬!G3</f>
        <v>Q1</v>
      </c>
      <c r="H12" s="55">
        <f>范羽喬!H3</f>
        <v>21.8</v>
      </c>
      <c r="I12" s="54">
        <f>范羽喬!I3</f>
        <v>-2.3999999999999986</v>
      </c>
      <c r="J12" s="54" t="str">
        <f>范羽喬!J3</f>
        <v>Q1</v>
      </c>
      <c r="K12" s="54">
        <f>范羽喬!K3</f>
        <v>10.6</v>
      </c>
      <c r="L12" s="54">
        <f>范羽喬!L3</f>
        <v>-2</v>
      </c>
      <c r="M12" s="54" t="str">
        <f>范羽喬!M3</f>
        <v>Q1</v>
      </c>
      <c r="N12" s="54">
        <f>范羽喬!N3</f>
        <v>38</v>
      </c>
      <c r="O12" s="56">
        <f>范羽喬!O3</f>
        <v>-1.2999999999999972</v>
      </c>
      <c r="P12" s="54" t="str">
        <f>范羽喬!P3</f>
        <v>Q1</v>
      </c>
      <c r="Q12" s="54">
        <f>范羽喬!Q3</f>
        <v>35.799999999999997</v>
      </c>
      <c r="R12" s="56">
        <f>范羽喬!R3</f>
        <v>-1.2000000000000028</v>
      </c>
      <c r="S12" s="54" t="str">
        <f>范羽喬!S3</f>
        <v>Q1</v>
      </c>
      <c r="T12" s="54">
        <f>范羽喬!T3</f>
        <v>24.7</v>
      </c>
      <c r="U12" s="57">
        <f>范羽喬!U3</f>
        <v>-1.1000000000000014</v>
      </c>
      <c r="V12" s="58">
        <f>范羽喬!V3</f>
        <v>1.1120626085301732E-2</v>
      </c>
      <c r="W12" s="54" t="str">
        <f>范羽喬!W3</f>
        <v>Q1</v>
      </c>
      <c r="AA12" s="44">
        <f t="shared" si="2"/>
        <v>45723</v>
      </c>
      <c r="AB12" s="41">
        <v>45767</v>
      </c>
      <c r="AC12" s="42" t="str">
        <f t="shared" si="3"/>
        <v>范羽喬</v>
      </c>
      <c r="AD12" s="43">
        <v>46</v>
      </c>
      <c r="AE12" s="44" t="str">
        <f t="shared" si="4"/>
        <v>亞洲主席盃</v>
      </c>
      <c r="AF12" s="45">
        <f t="shared" si="5"/>
        <v>48.6</v>
      </c>
      <c r="AG12" s="45">
        <f t="shared" si="6"/>
        <v>48.405909090909091</v>
      </c>
      <c r="AH12" s="43">
        <f t="shared" si="7"/>
        <v>2.6000000000000014</v>
      </c>
      <c r="AI12" s="45" t="str">
        <f t="shared" si="8"/>
        <v>通過</v>
      </c>
      <c r="AJ12" s="45">
        <f t="shared" si="9"/>
        <v>6.2857142857142856</v>
      </c>
      <c r="AK12" s="45">
        <f t="shared" si="10"/>
        <v>1.2199999999999989</v>
      </c>
      <c r="AL12" s="45">
        <f t="shared" si="11"/>
        <v>47.22</v>
      </c>
      <c r="AM12" s="45">
        <f t="shared" si="12"/>
        <v>0.19409090909090893</v>
      </c>
      <c r="AN12" s="45">
        <f t="shared" si="13"/>
        <v>1.38</v>
      </c>
      <c r="AO12" s="46">
        <f t="shared" si="14"/>
        <v>5.3497942386831303E-2</v>
      </c>
    </row>
    <row r="13" spans="1:41">
      <c r="A13" s="54">
        <f>王薇嘉!A3</f>
        <v>1140307</v>
      </c>
      <c r="B13" s="54" t="str">
        <f>王薇嘉!B3</f>
        <v>4周前</v>
      </c>
      <c r="C13" s="54" t="str">
        <f>王薇嘉!C3</f>
        <v>王薇嘉</v>
      </c>
      <c r="D13" s="54" t="str">
        <f>王薇嘉!D3</f>
        <v>女</v>
      </c>
      <c r="E13" s="54">
        <f>王薇嘉!E3</f>
        <v>64.900000000000006</v>
      </c>
      <c r="F13" s="54">
        <f>王薇嘉!F3</f>
        <v>0</v>
      </c>
      <c r="G13" s="54" t="str">
        <f>王薇嘉!G3</f>
        <v>Q4</v>
      </c>
      <c r="H13" s="55">
        <f>王薇嘉!H3</f>
        <v>25.7</v>
      </c>
      <c r="I13" s="54">
        <f>王薇嘉!I3</f>
        <v>-2.1999999999999993</v>
      </c>
      <c r="J13" s="54" t="str">
        <f>王薇嘉!J3</f>
        <v>Q1</v>
      </c>
      <c r="K13" s="54">
        <f>王薇嘉!K3</f>
        <v>16.7</v>
      </c>
      <c r="L13" s="54">
        <f>王薇嘉!L3</f>
        <v>-1.4000000000000021</v>
      </c>
      <c r="M13" s="54" t="str">
        <f>王薇嘉!M3</f>
        <v>Q1</v>
      </c>
      <c r="N13" s="54">
        <f>王薇嘉!N3</f>
        <v>48.2</v>
      </c>
      <c r="O13" s="56">
        <f>王薇嘉!O3</f>
        <v>1.4000000000000057</v>
      </c>
      <c r="P13" s="54" t="str">
        <f>王薇嘉!P3</f>
        <v>Q4</v>
      </c>
      <c r="Q13" s="54">
        <f>王薇嘉!Q3</f>
        <v>45.2</v>
      </c>
      <c r="R13" s="56">
        <f>王薇嘉!R3</f>
        <v>1.3000000000000043</v>
      </c>
      <c r="S13" s="54" t="str">
        <f>王薇嘉!S3</f>
        <v>Q4</v>
      </c>
      <c r="T13" s="54">
        <f>王薇嘉!T3</f>
        <v>35.299999999999997</v>
      </c>
      <c r="U13" s="57">
        <f>王薇嘉!U3</f>
        <v>1</v>
      </c>
      <c r="V13" s="58">
        <f>王薇嘉!V3</f>
        <v>1.5408320493066285E-2</v>
      </c>
      <c r="W13" s="54" t="str">
        <f>王薇嘉!W3</f>
        <v>Q4</v>
      </c>
      <c r="AA13" s="44">
        <f t="shared" si="2"/>
        <v>45723</v>
      </c>
      <c r="AB13" s="41">
        <v>45767</v>
      </c>
      <c r="AC13" s="42" t="str">
        <f t="shared" si="3"/>
        <v>王薇嘉</v>
      </c>
      <c r="AD13" s="43">
        <v>67</v>
      </c>
      <c r="AE13" s="44" t="str">
        <f t="shared" si="4"/>
        <v>亞洲主席盃</v>
      </c>
      <c r="AF13" s="45">
        <f t="shared" si="5"/>
        <v>64.900000000000006</v>
      </c>
      <c r="AG13" s="45">
        <f t="shared" si="6"/>
        <v>65.553863636363644</v>
      </c>
      <c r="AH13" s="43">
        <f t="shared" si="7"/>
        <v>-2.0999999999999943</v>
      </c>
      <c r="AI13" s="45" t="str">
        <f t="shared" si="8"/>
        <v>通過</v>
      </c>
      <c r="AJ13" s="45">
        <f t="shared" si="9"/>
        <v>6.2857142857142856</v>
      </c>
      <c r="AK13" s="45">
        <f t="shared" si="10"/>
        <v>-4.1099999999999923</v>
      </c>
      <c r="AL13" s="45">
        <f t="shared" si="11"/>
        <v>62.890000000000008</v>
      </c>
      <c r="AM13" s="45">
        <f t="shared" si="12"/>
        <v>-0.6538636363636352</v>
      </c>
      <c r="AN13" s="45">
        <f t="shared" si="13"/>
        <v>2.0099999999999998</v>
      </c>
      <c r="AO13" s="46">
        <f t="shared" si="14"/>
        <v>-3.2357473035439045E-2</v>
      </c>
    </row>
    <row r="14" spans="1:41">
      <c r="A14" s="54">
        <f>王婕菱!A3</f>
        <v>1140307</v>
      </c>
      <c r="B14" s="54" t="str">
        <f>王婕菱!B3</f>
        <v>4周前</v>
      </c>
      <c r="C14" s="54" t="str">
        <f>王婕菱!C3</f>
        <v>王婕菱</v>
      </c>
      <c r="D14" s="54" t="str">
        <f>王婕菱!D3</f>
        <v>女</v>
      </c>
      <c r="E14" s="54">
        <f>王婕菱!E3</f>
        <v>48.9</v>
      </c>
      <c r="F14" s="54">
        <f>王婕菱!F3</f>
        <v>-1.3000000000000043</v>
      </c>
      <c r="G14" s="54" t="str">
        <f>王婕菱!G3</f>
        <v>Q1</v>
      </c>
      <c r="H14" s="55">
        <f>王婕菱!H3</f>
        <v>16.8</v>
      </c>
      <c r="I14" s="54">
        <f>王婕菱!I3</f>
        <v>-2.5</v>
      </c>
      <c r="J14" s="54" t="str">
        <f>王婕菱!J3</f>
        <v>Q1</v>
      </c>
      <c r="K14" s="54">
        <f>王婕菱!K3</f>
        <v>8.1999999999999993</v>
      </c>
      <c r="L14" s="54">
        <f>王婕菱!L3</f>
        <v>-1.5</v>
      </c>
      <c r="M14" s="54" t="str">
        <f>王婕菱!M3</f>
        <v>Q1</v>
      </c>
      <c r="N14" s="54">
        <f>王婕菱!N3</f>
        <v>40.700000000000003</v>
      </c>
      <c r="O14" s="56">
        <f>王婕菱!O3</f>
        <v>0.20000000000000284</v>
      </c>
      <c r="P14" s="54" t="str">
        <f>王婕菱!P3</f>
        <v>Q4</v>
      </c>
      <c r="Q14" s="54">
        <f>王婕菱!Q3</f>
        <v>38.200000000000003</v>
      </c>
      <c r="R14" s="56">
        <f>王婕菱!R3</f>
        <v>0.20000000000000284</v>
      </c>
      <c r="S14" s="54" t="str">
        <f>王婕菱!S3</f>
        <v>Q4</v>
      </c>
      <c r="T14" s="54">
        <f>王婕菱!T3</f>
        <v>29.8</v>
      </c>
      <c r="U14" s="57">
        <f>王婕菱!U3</f>
        <v>0.19999999999999929</v>
      </c>
      <c r="V14" s="58">
        <f>王婕菱!V3</f>
        <v>1.9765518702287155E-2</v>
      </c>
      <c r="W14" s="54" t="str">
        <f>王婕菱!W3</f>
        <v>Q4</v>
      </c>
      <c r="AA14" s="44">
        <f t="shared" si="2"/>
        <v>45723</v>
      </c>
      <c r="AB14" s="41">
        <v>45767</v>
      </c>
      <c r="AC14" s="42" t="str">
        <f t="shared" si="3"/>
        <v>王婕菱</v>
      </c>
      <c r="AD14" s="43">
        <v>46</v>
      </c>
      <c r="AE14" s="44" t="str">
        <f t="shared" si="4"/>
        <v>亞洲主席盃</v>
      </c>
      <c r="AF14" s="45">
        <f t="shared" si="5"/>
        <v>48.9</v>
      </c>
      <c r="AG14" s="45">
        <f t="shared" si="6"/>
        <v>48.658181818181816</v>
      </c>
      <c r="AH14" s="43">
        <f t="shared" si="7"/>
        <v>2.8999999999999986</v>
      </c>
      <c r="AI14" s="45" t="str">
        <f t="shared" si="8"/>
        <v>通過</v>
      </c>
      <c r="AJ14" s="45">
        <f t="shared" si="9"/>
        <v>6.2857142857142856</v>
      </c>
      <c r="AK14" s="45">
        <f t="shared" si="10"/>
        <v>1.519999999999996</v>
      </c>
      <c r="AL14" s="45">
        <f t="shared" si="11"/>
        <v>47.519999999999996</v>
      </c>
      <c r="AM14" s="45">
        <f t="shared" si="12"/>
        <v>0.24181818181818118</v>
      </c>
      <c r="AN14" s="45">
        <f t="shared" si="13"/>
        <v>1.38</v>
      </c>
      <c r="AO14" s="46">
        <f t="shared" si="14"/>
        <v>5.930470347648259E-2</v>
      </c>
    </row>
    <row r="15" spans="1:41">
      <c r="A15" s="54">
        <f>林家嫙!A3</f>
        <v>1140307</v>
      </c>
      <c r="B15" s="54" t="str">
        <f>林家嫙!B3</f>
        <v>4周前</v>
      </c>
      <c r="C15" s="54" t="str">
        <f>林家嫙!C3</f>
        <v>林家嫙</v>
      </c>
      <c r="D15" s="54" t="str">
        <f>林家嫙!D3</f>
        <v>女</v>
      </c>
      <c r="E15" s="54">
        <f>林家嫙!E3</f>
        <v>62.1</v>
      </c>
      <c r="F15" s="54">
        <f>林家嫙!F3</f>
        <v>-1.1999999999999957</v>
      </c>
      <c r="G15" s="54" t="str">
        <f>林家嫙!G3</f>
        <v>Q1</v>
      </c>
      <c r="H15" s="55">
        <f>林家嫙!H3</f>
        <v>23.9</v>
      </c>
      <c r="I15" s="54">
        <f>林家嫙!I3</f>
        <v>-2</v>
      </c>
      <c r="J15" s="54" t="str">
        <f>林家嫙!J3</f>
        <v>Q1</v>
      </c>
      <c r="K15" s="54">
        <f>林家嫙!K3</f>
        <v>14.8</v>
      </c>
      <c r="L15" s="54">
        <f>林家嫙!L3</f>
        <v>-1.5999999999999979</v>
      </c>
      <c r="M15" s="54" t="str">
        <f>林家嫙!M3</f>
        <v>Q1</v>
      </c>
      <c r="N15" s="54">
        <f>林家嫙!N3</f>
        <v>47.3</v>
      </c>
      <c r="O15" s="56">
        <f>林家嫙!O3</f>
        <v>0.39999999999999858</v>
      </c>
      <c r="P15" s="54" t="str">
        <f>林家嫙!P3</f>
        <v>Q4</v>
      </c>
      <c r="Q15" s="54">
        <f>林家嫙!Q3</f>
        <v>44.3</v>
      </c>
      <c r="R15" s="56">
        <f>林家嫙!R3</f>
        <v>0.29999999999999716</v>
      </c>
      <c r="S15" s="54" t="str">
        <f>林家嫙!S3</f>
        <v>Q4</v>
      </c>
      <c r="T15" s="54">
        <f>林家嫙!T3</f>
        <v>32.6</v>
      </c>
      <c r="U15" s="57">
        <f>林家嫙!U3</f>
        <v>-1.6999999999999957</v>
      </c>
      <c r="V15" s="58">
        <f>林家嫙!V3</f>
        <v>-1.6904396669490396E-2</v>
      </c>
      <c r="W15" s="54" t="str">
        <f>林家嫙!W3</f>
        <v>Q1</v>
      </c>
      <c r="AA15" s="44">
        <f t="shared" si="2"/>
        <v>45723</v>
      </c>
      <c r="AB15" s="41">
        <v>45767</v>
      </c>
      <c r="AC15" s="42" t="str">
        <f t="shared" si="3"/>
        <v>林家嫙</v>
      </c>
      <c r="AD15" s="43">
        <v>67</v>
      </c>
      <c r="AE15" s="44" t="str">
        <f t="shared" si="4"/>
        <v>亞洲主席盃</v>
      </c>
      <c r="AF15" s="45">
        <f t="shared" si="5"/>
        <v>62.1</v>
      </c>
      <c r="AG15" s="45">
        <f t="shared" si="6"/>
        <v>63.199318181818185</v>
      </c>
      <c r="AH15" s="43">
        <f t="shared" si="7"/>
        <v>-4.8999999999999986</v>
      </c>
      <c r="AI15" s="45" t="str">
        <f t="shared" si="8"/>
        <v>通過</v>
      </c>
      <c r="AJ15" s="45">
        <f t="shared" si="9"/>
        <v>6.2857142857142856</v>
      </c>
      <c r="AK15" s="45">
        <f t="shared" si="10"/>
        <v>-6.9099999999999966</v>
      </c>
      <c r="AL15" s="45">
        <f t="shared" si="11"/>
        <v>60.09</v>
      </c>
      <c r="AM15" s="45">
        <f t="shared" si="12"/>
        <v>-1.0993181818181812</v>
      </c>
      <c r="AN15" s="45">
        <f t="shared" si="13"/>
        <v>2.0099999999999998</v>
      </c>
      <c r="AO15" s="46">
        <f t="shared" si="14"/>
        <v>-7.8904991948470185E-2</v>
      </c>
    </row>
    <row r="16" spans="1:41">
      <c r="A16" s="54">
        <f>蔣芷昀!A3</f>
        <v>1140307</v>
      </c>
      <c r="B16" s="54" t="str">
        <f>蔣芷昀!B3</f>
        <v>4周前</v>
      </c>
      <c r="C16" s="54" t="str">
        <f>蔣芷昀!C3</f>
        <v>蔣芷昀</v>
      </c>
      <c r="D16" s="54" t="str">
        <f>蔣芷昀!D3</f>
        <v>女</v>
      </c>
      <c r="E16" s="54">
        <f>蔣芷昀!E3</f>
        <v>53.5</v>
      </c>
      <c r="F16" s="54">
        <f>蔣芷昀!F3</f>
        <v>-2.2000000000000028</v>
      </c>
      <c r="G16" s="54" t="str">
        <f>蔣芷昀!G3</f>
        <v>Q1</v>
      </c>
      <c r="H16" s="55">
        <f>蔣芷昀!H3</f>
        <v>17.2</v>
      </c>
      <c r="I16" s="54">
        <f>蔣芷昀!I3</f>
        <v>-3.9000000000000021</v>
      </c>
      <c r="J16" s="54" t="str">
        <f>蔣芷昀!J3</f>
        <v>Q1</v>
      </c>
      <c r="K16" s="54">
        <f>蔣芷昀!K3</f>
        <v>9.1999999999999993</v>
      </c>
      <c r="L16" s="54">
        <f>蔣芷昀!L3</f>
        <v>-2.6000000000000014</v>
      </c>
      <c r="M16" s="54" t="str">
        <f>蔣芷昀!M3</f>
        <v>Q1</v>
      </c>
      <c r="N16" s="54">
        <f>蔣芷昀!N3</f>
        <v>44.3</v>
      </c>
      <c r="O16" s="56">
        <f>蔣芷昀!O3</f>
        <v>0.39999999999999858</v>
      </c>
      <c r="P16" s="54" t="str">
        <f>蔣芷昀!P3</f>
        <v>Q4</v>
      </c>
      <c r="Q16" s="54">
        <f>蔣芷昀!Q3</f>
        <v>41.6</v>
      </c>
      <c r="R16" s="56">
        <f>蔣芷昀!R3</f>
        <v>0.39999999999999858</v>
      </c>
      <c r="S16" s="54" t="str">
        <f>蔣芷昀!S3</f>
        <v>Q4</v>
      </c>
      <c r="T16" s="54">
        <f>蔣芷昀!T3</f>
        <v>29.3</v>
      </c>
      <c r="U16" s="57">
        <f>蔣芷昀!U3</f>
        <v>-0.30000000000000071</v>
      </c>
      <c r="V16" s="58">
        <f>蔣芷昀!V3</f>
        <v>1.6245239014077373E-2</v>
      </c>
      <c r="W16" s="54" t="str">
        <f>蔣芷昀!W3</f>
        <v>Q1</v>
      </c>
      <c r="AA16" s="44">
        <f t="shared" si="2"/>
        <v>45723</v>
      </c>
      <c r="AB16" s="41">
        <v>45767</v>
      </c>
      <c r="AC16" s="42" t="str">
        <f t="shared" si="3"/>
        <v>蔣芷昀</v>
      </c>
      <c r="AD16" s="43">
        <v>49</v>
      </c>
      <c r="AE16" s="44" t="str">
        <f t="shared" si="4"/>
        <v>亞洲主席盃</v>
      </c>
      <c r="AF16" s="45">
        <f t="shared" si="5"/>
        <v>53.5</v>
      </c>
      <c r="AG16" s="45">
        <f t="shared" si="6"/>
        <v>53.017954545454543</v>
      </c>
      <c r="AH16" s="43">
        <f t="shared" si="7"/>
        <v>4.5</v>
      </c>
      <c r="AI16" s="45" t="str">
        <f t="shared" si="8"/>
        <v>通過</v>
      </c>
      <c r="AJ16" s="45">
        <f t="shared" si="9"/>
        <v>6.2857142857142856</v>
      </c>
      <c r="AK16" s="45">
        <f t="shared" si="10"/>
        <v>3.0300000000000011</v>
      </c>
      <c r="AL16" s="45">
        <f t="shared" si="11"/>
        <v>52.03</v>
      </c>
      <c r="AM16" s="45">
        <f t="shared" si="12"/>
        <v>0.48204545454545472</v>
      </c>
      <c r="AN16" s="45">
        <f t="shared" si="13"/>
        <v>1.47</v>
      </c>
      <c r="AO16" s="46">
        <f t="shared" si="14"/>
        <v>8.4112149532710276E-2</v>
      </c>
    </row>
    <row r="17" spans="1:46">
      <c r="A17" s="54">
        <f>郭依梵!A3</f>
        <v>1140307</v>
      </c>
      <c r="B17" s="54" t="str">
        <f>郭依梵!B3</f>
        <v>4周前</v>
      </c>
      <c r="C17" s="54" t="str">
        <f>郭依梵!C3</f>
        <v>郭依梵</v>
      </c>
      <c r="D17" s="54" t="str">
        <f>郭依梵!D3</f>
        <v>女</v>
      </c>
      <c r="E17" s="54">
        <f>郭依梵!E3</f>
        <v>55</v>
      </c>
      <c r="F17" s="54">
        <f>郭依梵!F3</f>
        <v>-1.2000000000000028</v>
      </c>
      <c r="G17" s="54" t="str">
        <f>郭依梵!G3</f>
        <v>Q1</v>
      </c>
      <c r="H17" s="55">
        <f>郭依梵!H3</f>
        <v>14.9</v>
      </c>
      <c r="I17" s="54">
        <f>郭依梵!I3</f>
        <v>-0.69999999999999929</v>
      </c>
      <c r="J17" s="54" t="str">
        <f>郭依梵!J3</f>
        <v>Q1</v>
      </c>
      <c r="K17" s="54">
        <f>郭依梵!K3</f>
        <v>8.1999999999999993</v>
      </c>
      <c r="L17" s="54">
        <f>郭依梵!L3</f>
        <v>-0.60000000000000142</v>
      </c>
      <c r="M17" s="54" t="str">
        <f>郭依梵!M3</f>
        <v>Q1</v>
      </c>
      <c r="N17" s="54">
        <f>郭依梵!N3</f>
        <v>46.8</v>
      </c>
      <c r="O17" s="56">
        <f>郭依梵!O3</f>
        <v>-0.60000000000000142</v>
      </c>
      <c r="P17" s="54" t="str">
        <f>郭依梵!P3</f>
        <v>Q1</v>
      </c>
      <c r="Q17" s="54">
        <f>郭依梵!Q3</f>
        <v>43.9</v>
      </c>
      <c r="R17" s="56">
        <f>郭依梵!R3</f>
        <v>-0.5</v>
      </c>
      <c r="S17" s="54" t="str">
        <f>郭依梵!S3</f>
        <v>Q1</v>
      </c>
      <c r="T17" s="54">
        <f>郭依梵!T3</f>
        <v>31.9</v>
      </c>
      <c r="U17" s="57">
        <f>郭依梵!U3</f>
        <v>-0.5</v>
      </c>
      <c r="V17" s="58">
        <f>郭依梵!V3</f>
        <v>3.487544483985805E-3</v>
      </c>
      <c r="W17" s="54" t="str">
        <f>郭依梵!W3</f>
        <v>Q1</v>
      </c>
      <c r="AA17" s="44">
        <f t="shared" si="2"/>
        <v>45723</v>
      </c>
      <c r="AB17" s="41">
        <v>45767</v>
      </c>
      <c r="AC17" s="42" t="str">
        <f t="shared" si="3"/>
        <v>郭依梵</v>
      </c>
      <c r="AD17" s="43">
        <v>53</v>
      </c>
      <c r="AE17" s="44" t="str">
        <f t="shared" si="4"/>
        <v>亞洲主席盃</v>
      </c>
      <c r="AF17" s="45">
        <f t="shared" si="5"/>
        <v>55</v>
      </c>
      <c r="AG17" s="45">
        <f t="shared" si="6"/>
        <v>54.93477272727273</v>
      </c>
      <c r="AH17" s="43">
        <f t="shared" si="7"/>
        <v>2</v>
      </c>
      <c r="AI17" s="45" t="str">
        <f t="shared" si="8"/>
        <v>通過</v>
      </c>
      <c r="AJ17" s="45">
        <f t="shared" si="9"/>
        <v>6.2857142857142856</v>
      </c>
      <c r="AK17" s="45">
        <f t="shared" si="10"/>
        <v>0.40999999999999659</v>
      </c>
      <c r="AL17" s="45">
        <f t="shared" si="11"/>
        <v>53.41</v>
      </c>
      <c r="AM17" s="45">
        <f t="shared" si="12"/>
        <v>6.522727272727219E-2</v>
      </c>
      <c r="AN17" s="45">
        <f t="shared" si="13"/>
        <v>1.5899999999999999</v>
      </c>
      <c r="AO17" s="46">
        <f t="shared" si="14"/>
        <v>3.6363636363636362E-2</v>
      </c>
    </row>
    <row r="18" spans="1:46">
      <c r="A18" s="54">
        <f>高心怡!A3</f>
        <v>1140307</v>
      </c>
      <c r="B18" s="54" t="str">
        <f>高心怡!B3</f>
        <v>4周前</v>
      </c>
      <c r="C18" s="54" t="str">
        <f>高心怡!C3</f>
        <v>高心怡</v>
      </c>
      <c r="D18" s="54" t="str">
        <f>高心怡!D3</f>
        <v>女</v>
      </c>
      <c r="E18" s="54">
        <f>高心怡!E3</f>
        <v>58.7</v>
      </c>
      <c r="F18" s="54">
        <f>高心怡!F3</f>
        <v>-0.39999999999999858</v>
      </c>
      <c r="G18" s="54" t="str">
        <f>高心怡!G3</f>
        <v>Q1</v>
      </c>
      <c r="H18" s="55">
        <f>高心怡!H3</f>
        <v>20.6</v>
      </c>
      <c r="I18" s="54">
        <f>高心怡!I3</f>
        <v>-1.5999999999999979</v>
      </c>
      <c r="J18" s="54" t="str">
        <f>高心怡!J3</f>
        <v>Q1</v>
      </c>
      <c r="K18" s="54">
        <f>高心怡!K3</f>
        <v>12.1</v>
      </c>
      <c r="L18" s="54">
        <f>高心怡!L3</f>
        <v>-1</v>
      </c>
      <c r="M18" s="54" t="str">
        <f>高心怡!M3</f>
        <v>Q1</v>
      </c>
      <c r="N18" s="54">
        <f>高心怡!N3</f>
        <v>46.6</v>
      </c>
      <c r="O18" s="56">
        <f>高心怡!O3</f>
        <v>0.60000000000000142</v>
      </c>
      <c r="P18" s="54" t="str">
        <f>高心怡!P3</f>
        <v>Q4</v>
      </c>
      <c r="Q18" s="54">
        <f>高心怡!Q3</f>
        <v>43.7</v>
      </c>
      <c r="R18" s="56">
        <f>高心怡!R3</f>
        <v>0.60000000000000142</v>
      </c>
      <c r="S18" s="54" t="str">
        <f>高心怡!S3</f>
        <v>Q4</v>
      </c>
      <c r="T18" s="54">
        <f>高心怡!T3</f>
        <v>31.3</v>
      </c>
      <c r="U18" s="57">
        <f>高心怡!U3</f>
        <v>0.90000000000000213</v>
      </c>
      <c r="V18" s="58">
        <f>高心怡!V3</f>
        <v>1.8837358791872427E-2</v>
      </c>
      <c r="W18" s="54" t="str">
        <f>高心怡!W3</f>
        <v>Q4</v>
      </c>
      <c r="AA18" s="44">
        <f t="shared" si="2"/>
        <v>45723</v>
      </c>
      <c r="AB18" s="41">
        <v>45767</v>
      </c>
      <c r="AC18" s="42" t="str">
        <f t="shared" si="3"/>
        <v>高心怡</v>
      </c>
      <c r="AD18" s="43">
        <v>57</v>
      </c>
      <c r="AE18" s="44" t="str">
        <f t="shared" si="4"/>
        <v>亞洲主席盃</v>
      </c>
      <c r="AF18" s="45">
        <f t="shared" si="5"/>
        <v>58.7</v>
      </c>
      <c r="AG18" s="45">
        <f t="shared" si="6"/>
        <v>58.70159090909091</v>
      </c>
      <c r="AH18" s="43">
        <f t="shared" si="7"/>
        <v>1.7000000000000028</v>
      </c>
      <c r="AI18" s="45" t="str">
        <f t="shared" si="8"/>
        <v>通過</v>
      </c>
      <c r="AJ18" s="45">
        <f t="shared" si="9"/>
        <v>6.2857142857142856</v>
      </c>
      <c r="AK18" s="45">
        <f t="shared" si="10"/>
        <v>-9.9999999999980105E-3</v>
      </c>
      <c r="AL18" s="45">
        <f t="shared" si="11"/>
        <v>56.99</v>
      </c>
      <c r="AM18" s="45">
        <f t="shared" si="12"/>
        <v>-1.5909090909087744E-3</v>
      </c>
      <c r="AN18" s="45">
        <f t="shared" si="13"/>
        <v>1.71</v>
      </c>
      <c r="AO18" s="46">
        <f t="shared" si="14"/>
        <v>2.896081771720618E-2</v>
      </c>
      <c r="AP18" s="4"/>
      <c r="AS18" s="3"/>
      <c r="AT18" s="5"/>
    </row>
    <row r="19" spans="1:46">
      <c r="A19" s="54">
        <f>謝依玲!A3</f>
        <v>1140307</v>
      </c>
      <c r="B19" s="54" t="str">
        <f>謝依玲!B3</f>
        <v>4周前</v>
      </c>
      <c r="C19" s="54" t="str">
        <f>謝依玲!C3</f>
        <v>謝依玲</v>
      </c>
      <c r="D19" s="54" t="str">
        <f>謝依玲!D3</f>
        <v>女</v>
      </c>
      <c r="E19" s="54">
        <f>謝依玲!E3</f>
        <v>63.7</v>
      </c>
      <c r="F19" s="54">
        <f>謝依玲!F3</f>
        <v>-0.19999999999999574</v>
      </c>
      <c r="G19" s="54" t="str">
        <f>謝依玲!G3</f>
        <v>Q1</v>
      </c>
      <c r="H19" s="55">
        <f>謝依玲!H3</f>
        <v>25.6</v>
      </c>
      <c r="I19" s="54">
        <f>謝依玲!I3</f>
        <v>-0.79999999999999716</v>
      </c>
      <c r="J19" s="54" t="str">
        <f>謝依玲!J3</f>
        <v>Q1</v>
      </c>
      <c r="K19" s="54">
        <f>謝依玲!K3</f>
        <v>16.3</v>
      </c>
      <c r="L19" s="54">
        <f>謝依玲!L3</f>
        <v>-0.59999999999999787</v>
      </c>
      <c r="M19" s="54" t="str">
        <f>謝依玲!M3</f>
        <v>Q1</v>
      </c>
      <c r="N19" s="54">
        <f>謝依玲!N3</f>
        <v>47.4</v>
      </c>
      <c r="O19" s="56">
        <f>謝依玲!O3</f>
        <v>0.39999999999999858</v>
      </c>
      <c r="P19" s="54" t="str">
        <f>謝依玲!P3</f>
        <v>Q4</v>
      </c>
      <c r="Q19" s="54">
        <f>謝依玲!Q3</f>
        <v>44.4</v>
      </c>
      <c r="R19" s="56">
        <f>謝依玲!R3</f>
        <v>0.29999999999999716</v>
      </c>
      <c r="S19" s="54" t="str">
        <f>謝依玲!S3</f>
        <v>Q4</v>
      </c>
      <c r="T19" s="54">
        <f>謝依玲!T3</f>
        <v>32.299999999999997</v>
      </c>
      <c r="U19" s="57">
        <f>謝依玲!U3</f>
        <v>0.29999999999999716</v>
      </c>
      <c r="V19" s="58">
        <f>謝依玲!V3</f>
        <v>6.2818915937626896E-3</v>
      </c>
      <c r="W19" s="54" t="str">
        <f>謝依玲!W3</f>
        <v>Q4</v>
      </c>
      <c r="X19" s="54"/>
      <c r="Y19" s="54"/>
      <c r="Z19" s="56"/>
      <c r="AA19" s="44">
        <f>DATE(MID(A19,1,3)+1911,MID(A19,4,2),MID(A19,6,2))</f>
        <v>45723</v>
      </c>
      <c r="AB19" s="41">
        <v>45767</v>
      </c>
      <c r="AC19" s="42" t="str">
        <f t="shared" si="3"/>
        <v>謝依玲</v>
      </c>
      <c r="AD19" s="43">
        <v>62</v>
      </c>
      <c r="AE19" s="44" t="str">
        <f t="shared" si="4"/>
        <v>亞洲主席盃</v>
      </c>
      <c r="AF19" s="45">
        <f t="shared" si="5"/>
        <v>63.7</v>
      </c>
      <c r="AG19" s="45">
        <f t="shared" si="6"/>
        <v>63.725454545454546</v>
      </c>
      <c r="AH19" s="43">
        <f t="shared" si="7"/>
        <v>1.7000000000000028</v>
      </c>
      <c r="AI19" s="45" t="str">
        <f t="shared" si="8"/>
        <v>通過</v>
      </c>
      <c r="AJ19" s="45">
        <f t="shared" si="9"/>
        <v>6.2857142857142856</v>
      </c>
      <c r="AK19" s="45">
        <f t="shared" si="10"/>
        <v>-0.15999999999999659</v>
      </c>
      <c r="AL19" s="45">
        <f t="shared" si="11"/>
        <v>61.84</v>
      </c>
      <c r="AM19" s="45">
        <f t="shared" si="12"/>
        <v>-2.5454545454544914E-2</v>
      </c>
      <c r="AN19" s="45">
        <f t="shared" si="13"/>
        <v>1.8599999999999999</v>
      </c>
      <c r="AO19" s="46">
        <f t="shared" si="14"/>
        <v>2.6687598116169588E-2</v>
      </c>
      <c r="AP19" s="4"/>
      <c r="AS19" s="3"/>
      <c r="AT19" s="5"/>
    </row>
    <row r="20" spans="1:46">
      <c r="A20" s="54">
        <f>陳沛妤!A3</f>
        <v>1140307</v>
      </c>
      <c r="B20" s="54" t="str">
        <f>陳沛妤!B3</f>
        <v>4周前</v>
      </c>
      <c r="C20" s="54" t="str">
        <f>陳沛妤!C3</f>
        <v>陳沛妤</v>
      </c>
      <c r="D20" s="54" t="str">
        <f>陳沛妤!D3</f>
        <v>女</v>
      </c>
      <c r="E20" s="54">
        <f>陳沛妤!E3</f>
        <v>73.7</v>
      </c>
      <c r="F20" s="54">
        <f>陳沛妤!F3</f>
        <v>-5</v>
      </c>
      <c r="G20" s="54" t="str">
        <f>陳沛妤!G3</f>
        <v>Q1</v>
      </c>
      <c r="H20" s="55">
        <f>陳沛妤!H3</f>
        <v>31.3</v>
      </c>
      <c r="I20" s="54">
        <f>陳沛妤!I3</f>
        <v>-5.1999999999999993</v>
      </c>
      <c r="J20" s="54" t="str">
        <f>陳沛妤!J3</f>
        <v>Q1</v>
      </c>
      <c r="K20" s="54">
        <f>陳沛妤!K3</f>
        <v>23.1</v>
      </c>
      <c r="L20" s="54">
        <f>陳沛妤!L3</f>
        <v>-5.5999999999999979</v>
      </c>
      <c r="M20" s="54" t="str">
        <f>陳沛妤!M3</f>
        <v>Q1</v>
      </c>
      <c r="N20" s="54">
        <f>陳沛妤!N3</f>
        <v>50.6</v>
      </c>
      <c r="O20" s="56">
        <f>陳沛妤!O3</f>
        <v>0.60000000000000142</v>
      </c>
      <c r="P20" s="54" t="str">
        <f>陳沛妤!P3</f>
        <v>Q4</v>
      </c>
      <c r="Q20" s="54">
        <f>陳沛妤!Q3</f>
        <v>47.3</v>
      </c>
      <c r="R20" s="56">
        <f>陳沛妤!R3</f>
        <v>0.5</v>
      </c>
      <c r="S20" s="54" t="str">
        <f>陳沛妤!S3</f>
        <v>Q4</v>
      </c>
      <c r="T20" s="54">
        <f>陳沛妤!T3</f>
        <v>33.700000000000003</v>
      </c>
      <c r="U20" s="57">
        <f>陳沛妤!U3</f>
        <v>-1.1999999999999957</v>
      </c>
      <c r="V20" s="58">
        <f>陳沛妤!V3</f>
        <v>1.3802996108748244E-2</v>
      </c>
      <c r="W20" s="54" t="str">
        <f>陳沛妤!W3</f>
        <v>Q1</v>
      </c>
      <c r="AA20" s="44">
        <f t="shared" si="2"/>
        <v>45723</v>
      </c>
      <c r="AB20" s="41">
        <v>45767</v>
      </c>
      <c r="AC20" s="42" t="str">
        <f t="shared" si="3"/>
        <v>陳沛妤</v>
      </c>
      <c r="AD20" s="50" t="s">
        <v>154</v>
      </c>
      <c r="AE20" s="44" t="str">
        <f t="shared" si="4"/>
        <v>亞洲主席盃</v>
      </c>
      <c r="AF20" s="45">
        <f t="shared" si="5"/>
        <v>73.7</v>
      </c>
      <c r="AG20" s="45"/>
      <c r="AH20" s="43"/>
      <c r="AI20" s="45"/>
      <c r="AJ20" s="45"/>
      <c r="AK20" s="45"/>
      <c r="AL20" s="45"/>
      <c r="AM20" s="45"/>
      <c r="AN20" s="45"/>
      <c r="AO20" s="46"/>
      <c r="AP20" s="4"/>
      <c r="AS20" s="3"/>
      <c r="AT20" s="5"/>
    </row>
    <row r="21" spans="1:46">
      <c r="A21" s="54">
        <f>鄧鈺臻!A3</f>
        <v>1140204</v>
      </c>
      <c r="B21" s="54" t="e">
        <f>鄧鈺臻!B3</f>
        <v>#VALUE!</v>
      </c>
      <c r="C21" s="54" t="str">
        <f>鄧鈺臻!C3</f>
        <v>鄧鈺臻</v>
      </c>
      <c r="D21" s="54" t="str">
        <f>鄧鈺臻!D3</f>
        <v>女</v>
      </c>
      <c r="E21" s="54">
        <f>鄧鈺臻!E3</f>
        <v>64.099999999999994</v>
      </c>
      <c r="F21" s="54">
        <f>鄧鈺臻!F3</f>
        <v>0</v>
      </c>
      <c r="G21" s="54" t="str">
        <f>鄧鈺臻!G3</f>
        <v>Q4</v>
      </c>
      <c r="H21" s="55">
        <f>鄧鈺臻!H3</f>
        <v>30.1</v>
      </c>
      <c r="I21" s="54">
        <f>鄧鈺臻!I3</f>
        <v>0</v>
      </c>
      <c r="J21" s="54" t="str">
        <f>鄧鈺臻!J3</f>
        <v>Q4</v>
      </c>
      <c r="K21" s="54">
        <f>鄧鈺臻!K3</f>
        <v>19.3</v>
      </c>
      <c r="L21" s="54">
        <f>鄧鈺臻!L3</f>
        <v>0</v>
      </c>
      <c r="M21" s="54" t="str">
        <f>鄧鈺臻!M3</f>
        <v>Q4</v>
      </c>
      <c r="N21" s="54">
        <f>鄧鈺臻!N3</f>
        <v>44.8</v>
      </c>
      <c r="O21" s="56">
        <f>鄧鈺臻!O3</f>
        <v>0</v>
      </c>
      <c r="P21" s="54" t="str">
        <f>鄧鈺臻!P3</f>
        <v>Q4</v>
      </c>
      <c r="Q21" s="54">
        <f>鄧鈺臻!Q3</f>
        <v>42</v>
      </c>
      <c r="R21" s="56">
        <f>鄧鈺臻!R3</f>
        <v>0</v>
      </c>
      <c r="S21" s="54" t="str">
        <f>鄧鈺臻!S3</f>
        <v>Q4</v>
      </c>
      <c r="T21" s="54">
        <f>鄧鈺臻!T3</f>
        <v>32.799999999999997</v>
      </c>
      <c r="U21" s="57">
        <f>鄧鈺臻!U3</f>
        <v>0</v>
      </c>
      <c r="V21" s="58">
        <f>鄧鈺臻!V3</f>
        <v>0</v>
      </c>
      <c r="W21" s="54" t="str">
        <f>鄧鈺臻!W3</f>
        <v>Q4</v>
      </c>
      <c r="AA21" s="44">
        <f t="shared" si="2"/>
        <v>45692</v>
      </c>
      <c r="AB21" s="41">
        <v>45767</v>
      </c>
      <c r="AC21" s="42" t="str">
        <f t="shared" si="3"/>
        <v>鄧鈺臻</v>
      </c>
      <c r="AD21" s="43">
        <v>73</v>
      </c>
      <c r="AE21" s="44" t="str">
        <f t="shared" si="4"/>
        <v>亞洲主席盃</v>
      </c>
      <c r="AF21" s="45">
        <f t="shared" si="5"/>
        <v>64.099999999999994</v>
      </c>
      <c r="AG21" s="45">
        <f t="shared" si="6"/>
        <v>65.13506666666666</v>
      </c>
      <c r="AH21" s="43">
        <f t="shared" si="7"/>
        <v>-8.9000000000000057</v>
      </c>
      <c r="AI21" s="45" t="str">
        <f t="shared" si="8"/>
        <v>通過</v>
      </c>
      <c r="AJ21" s="45">
        <f t="shared" si="9"/>
        <v>10.714285714285714</v>
      </c>
      <c r="AK21" s="45">
        <f t="shared" si="10"/>
        <v>-11.090000000000003</v>
      </c>
      <c r="AL21" s="45">
        <f t="shared" si="11"/>
        <v>61.91</v>
      </c>
      <c r="AM21" s="45">
        <f t="shared" si="12"/>
        <v>-1.035066666666667</v>
      </c>
      <c r="AN21" s="45">
        <f t="shared" si="13"/>
        <v>2.19</v>
      </c>
      <c r="AO21" s="46">
        <f t="shared" si="14"/>
        <v>-0.138845553822153</v>
      </c>
    </row>
    <row r="22" spans="1:46">
      <c r="A22" s="54">
        <f>徐彧媐!A3</f>
        <v>1140204</v>
      </c>
      <c r="B22" s="54" t="e">
        <f>徐彧媐!B3</f>
        <v>#VALUE!</v>
      </c>
      <c r="C22" s="54" t="str">
        <f>徐彧媐!C3</f>
        <v>徐彧媐</v>
      </c>
      <c r="D22" s="54" t="str">
        <f>徐彧媐!D3</f>
        <v>女</v>
      </c>
      <c r="E22" s="54">
        <f>徐彧媐!E3</f>
        <v>71.3</v>
      </c>
      <c r="F22" s="54">
        <f>徐彧媐!F3</f>
        <v>0</v>
      </c>
      <c r="G22" s="54" t="str">
        <f>徐彧媐!G3</f>
        <v>Q4</v>
      </c>
      <c r="H22" s="55">
        <f>徐彧媐!H3</f>
        <v>33.799999999999997</v>
      </c>
      <c r="I22" s="54">
        <f>徐彧媐!I3</f>
        <v>0</v>
      </c>
      <c r="J22" s="54" t="str">
        <f>徐彧媐!J3</f>
        <v>Q4</v>
      </c>
      <c r="K22" s="54">
        <f>徐彧媐!K3</f>
        <v>24.1</v>
      </c>
      <c r="L22" s="54">
        <f>徐彧媐!L3</f>
        <v>0</v>
      </c>
      <c r="M22" s="54" t="str">
        <f>徐彧媐!M3</f>
        <v>Q4</v>
      </c>
      <c r="N22" s="54">
        <f>徐彧媐!N3</f>
        <v>47.2</v>
      </c>
      <c r="O22" s="56">
        <f>徐彧媐!O3</f>
        <v>0</v>
      </c>
      <c r="P22" s="54" t="str">
        <f>徐彧媐!P3</f>
        <v>Q4</v>
      </c>
      <c r="Q22" s="54">
        <f>徐彧媐!Q3</f>
        <v>44.2</v>
      </c>
      <c r="R22" s="56">
        <f>徐彧媐!R3</f>
        <v>0</v>
      </c>
      <c r="S22" s="54" t="str">
        <f>徐彧媐!S3</f>
        <v>Q4</v>
      </c>
      <c r="T22" s="54">
        <f>徐彧媐!T3</f>
        <v>32.799999999999997</v>
      </c>
      <c r="U22" s="57">
        <f>徐彧媐!U3</f>
        <v>0</v>
      </c>
      <c r="V22" s="58">
        <f>徐彧媐!V3</f>
        <v>0</v>
      </c>
      <c r="W22" s="54" t="str">
        <f>徐彧媐!W3</f>
        <v>Q4</v>
      </c>
      <c r="AA22" s="44">
        <f t="shared" si="2"/>
        <v>45692</v>
      </c>
      <c r="AB22" s="41">
        <v>45767</v>
      </c>
      <c r="AC22" s="42" t="str">
        <f t="shared" si="3"/>
        <v>徐彧媐</v>
      </c>
      <c r="AD22" s="43">
        <v>73</v>
      </c>
      <c r="AE22" s="44" t="str">
        <f t="shared" si="4"/>
        <v>亞洲主席盃</v>
      </c>
      <c r="AF22" s="45">
        <f t="shared" si="5"/>
        <v>71.3</v>
      </c>
      <c r="AG22" s="45">
        <f t="shared" si="6"/>
        <v>71.663066666666666</v>
      </c>
      <c r="AH22" s="43">
        <f t="shared" si="7"/>
        <v>-1.7000000000000028</v>
      </c>
      <c r="AI22" s="45" t="str">
        <f t="shared" si="8"/>
        <v>通過</v>
      </c>
      <c r="AJ22" s="45">
        <f t="shared" si="9"/>
        <v>10.714285714285714</v>
      </c>
      <c r="AK22" s="45">
        <f t="shared" si="10"/>
        <v>-3.8900000000000006</v>
      </c>
      <c r="AL22" s="45">
        <f t="shared" si="11"/>
        <v>69.11</v>
      </c>
      <c r="AM22" s="45">
        <f t="shared" si="12"/>
        <v>-0.36306666666666676</v>
      </c>
      <c r="AN22" s="45">
        <f t="shared" si="13"/>
        <v>2.19</v>
      </c>
      <c r="AO22" s="46">
        <f t="shared" si="14"/>
        <v>-2.3842917251051934E-2</v>
      </c>
    </row>
    <row r="23" spans="1:46">
      <c r="A23" s="54">
        <f>黃鈺仁!A3</f>
        <v>1140320</v>
      </c>
      <c r="B23" s="54" t="str">
        <f>黃鈺仁!B3</f>
        <v>2周前</v>
      </c>
      <c r="C23" s="54" t="str">
        <f>黃鈺仁!C3</f>
        <v>黃鈺仁</v>
      </c>
      <c r="D23" s="54" t="str">
        <f>黃鈺仁!D3</f>
        <v>男</v>
      </c>
      <c r="E23" s="54">
        <f>黃鈺仁!E3</f>
        <v>87.2</v>
      </c>
      <c r="F23" s="54">
        <f>黃鈺仁!F3</f>
        <v>-0.29999999999999716</v>
      </c>
      <c r="G23" s="54" t="str">
        <f>黃鈺仁!G3</f>
        <v>Q1</v>
      </c>
      <c r="H23" s="55">
        <f>黃鈺仁!H3</f>
        <v>17.899999999999999</v>
      </c>
      <c r="I23" s="54">
        <f>黃鈺仁!I3</f>
        <v>1.0999999999999979</v>
      </c>
      <c r="J23" s="54" t="str">
        <f>黃鈺仁!J3</f>
        <v>Q2</v>
      </c>
      <c r="K23" s="54">
        <f>黃鈺仁!K3</f>
        <v>15.6</v>
      </c>
      <c r="L23" s="54">
        <f>黃鈺仁!L3</f>
        <v>0.90000000000000036</v>
      </c>
      <c r="M23" s="54" t="str">
        <f>黃鈺仁!M3</f>
        <v>Q2</v>
      </c>
      <c r="N23" s="54">
        <f>黃鈺仁!N3</f>
        <v>71.599999999999994</v>
      </c>
      <c r="O23" s="56">
        <f>黃鈺仁!O3</f>
        <v>-1.2000000000000028</v>
      </c>
      <c r="P23" s="54" t="str">
        <f>黃鈺仁!P3</f>
        <v>Q1</v>
      </c>
      <c r="Q23" s="54">
        <f>黃鈺仁!Q3</f>
        <v>67.900000000000006</v>
      </c>
      <c r="R23" s="56">
        <f>黃鈺仁!R3</f>
        <v>-1.1999999999999886</v>
      </c>
      <c r="S23" s="54" t="str">
        <f>黃鈺仁!S3</f>
        <v>Q1</v>
      </c>
      <c r="T23" s="54">
        <f>黃鈺仁!T3</f>
        <v>47.9</v>
      </c>
      <c r="U23" s="57">
        <f>黃鈺仁!U3</f>
        <v>-0.60000000000000142</v>
      </c>
      <c r="V23" s="58">
        <f>黃鈺仁!V3</f>
        <v>-4.9737876802097292E-3</v>
      </c>
      <c r="W23" s="54" t="str">
        <f>黃鈺仁!W3</f>
        <v>Q1</v>
      </c>
      <c r="AA23" s="44">
        <f t="shared" si="2"/>
        <v>45736</v>
      </c>
      <c r="AB23" s="41">
        <v>45767</v>
      </c>
      <c r="AC23" s="42" t="str">
        <f t="shared" si="3"/>
        <v>黃鈺仁</v>
      </c>
      <c r="AD23" s="50" t="s">
        <v>155</v>
      </c>
      <c r="AE23" s="44" t="str">
        <f t="shared" si="4"/>
        <v>亞洲主席盃</v>
      </c>
      <c r="AF23" s="45">
        <f t="shared" si="5"/>
        <v>87.2</v>
      </c>
      <c r="AG23" s="45"/>
      <c r="AH23" s="43"/>
      <c r="AI23" s="45"/>
      <c r="AJ23" s="45"/>
      <c r="AK23" s="45"/>
      <c r="AL23" s="45"/>
      <c r="AM23" s="45"/>
      <c r="AN23" s="45"/>
      <c r="AO23" s="46"/>
    </row>
    <row r="24" spans="1:46">
      <c r="A24" s="54">
        <f>邱義睿!A3</f>
        <v>1140307</v>
      </c>
      <c r="B24" s="54" t="str">
        <f>邱義睿!B3</f>
        <v>4周前</v>
      </c>
      <c r="C24" s="54" t="str">
        <f>邱義睿!C3</f>
        <v>邱義睿</v>
      </c>
      <c r="D24" s="54" t="str">
        <f>邱義睿!D3</f>
        <v>男</v>
      </c>
      <c r="E24" s="54">
        <f>邱義睿!E3</f>
        <v>74.099999999999994</v>
      </c>
      <c r="F24" s="54">
        <f>邱義睿!F3</f>
        <v>-1.7000000000000028</v>
      </c>
      <c r="G24" s="54" t="str">
        <f>邱義睿!G3</f>
        <v>Q3</v>
      </c>
      <c r="H24" s="55">
        <f>邱義睿!H3</f>
        <v>9.4</v>
      </c>
      <c r="I24" s="54">
        <f>邱義睿!I3</f>
        <v>-2.5999999999999996</v>
      </c>
      <c r="J24" s="54" t="str">
        <f>邱義睿!J3</f>
        <v>Q2</v>
      </c>
      <c r="K24" s="54">
        <f>邱義睿!K3</f>
        <v>7</v>
      </c>
      <c r="L24" s="54">
        <f>邱義睿!L3</f>
        <v>-2.0999999999999996</v>
      </c>
      <c r="M24" s="54" t="str">
        <f>邱義睿!M3</f>
        <v>Q2</v>
      </c>
      <c r="N24" s="54">
        <f>邱義睿!N3</f>
        <v>67.099999999999994</v>
      </c>
      <c r="O24" s="56">
        <f>邱義睿!O3</f>
        <v>0.39999999999999147</v>
      </c>
      <c r="P24" s="54" t="str">
        <f>邱義睿!P3</f>
        <v>Q3</v>
      </c>
      <c r="Q24" s="54">
        <f>邱義睿!Q3</f>
        <v>63.6</v>
      </c>
      <c r="R24" s="56">
        <f>邱義睿!R3</f>
        <v>0.30000000000000426</v>
      </c>
      <c r="S24" s="54" t="str">
        <f>邱義睿!S3</f>
        <v>Q3</v>
      </c>
      <c r="T24" s="54">
        <f>邱義睿!T3</f>
        <v>47.4</v>
      </c>
      <c r="U24" s="57">
        <f>邱義睿!U3</f>
        <v>1.1999999999999957</v>
      </c>
      <c r="V24" s="58">
        <f>邱義睿!V3</f>
        <v>3.0177432621537603E-2</v>
      </c>
      <c r="W24" s="54" t="str">
        <f>邱義睿!W3</f>
        <v>Q4</v>
      </c>
      <c r="AA24" s="44">
        <f t="shared" si="2"/>
        <v>45723</v>
      </c>
      <c r="AB24" s="41">
        <v>45767</v>
      </c>
      <c r="AC24" s="42" t="str">
        <f t="shared" si="3"/>
        <v>邱義睿</v>
      </c>
      <c r="AD24" s="43">
        <v>68</v>
      </c>
      <c r="AE24" s="44" t="str">
        <f t="shared" si="4"/>
        <v>亞洲主席盃</v>
      </c>
      <c r="AF24" s="45">
        <f t="shared" si="5"/>
        <v>74.099999999999994</v>
      </c>
      <c r="AG24" s="45">
        <f t="shared" si="6"/>
        <v>73.454090909090908</v>
      </c>
      <c r="AH24" s="43">
        <f t="shared" si="7"/>
        <v>6.0999999999999943</v>
      </c>
      <c r="AI24" s="45" t="str">
        <f t="shared" si="8"/>
        <v>通過</v>
      </c>
      <c r="AJ24" s="45">
        <f t="shared" si="9"/>
        <v>6.2857142857142856</v>
      </c>
      <c r="AK24" s="45">
        <f t="shared" si="10"/>
        <v>4.0599999999999881</v>
      </c>
      <c r="AL24" s="45">
        <f t="shared" si="11"/>
        <v>72.059999999999988</v>
      </c>
      <c r="AM24" s="45">
        <f t="shared" si="12"/>
        <v>0.64590909090908899</v>
      </c>
      <c r="AN24" s="45">
        <f t="shared" si="13"/>
        <v>2.04</v>
      </c>
      <c r="AO24" s="46">
        <f t="shared" si="14"/>
        <v>8.2321187584345409E-2</v>
      </c>
    </row>
    <row r="25" spans="1:46">
      <c r="A25" s="54">
        <f>李孟恩!A3</f>
        <v>1140204</v>
      </c>
      <c r="B25" s="54" t="str">
        <f>李孟恩!B3</f>
        <v>31周前</v>
      </c>
      <c r="C25" s="54" t="str">
        <f>李孟恩!C3</f>
        <v>李孟恩</v>
      </c>
      <c r="D25" s="54" t="str">
        <f>李孟恩!D3</f>
        <v>男</v>
      </c>
      <c r="E25" s="54">
        <f>李孟恩!E3</f>
        <v>99.4</v>
      </c>
      <c r="F25" s="54">
        <f>李孟恩!F3</f>
        <v>3.2000000000000028</v>
      </c>
      <c r="G25" s="54" t="str">
        <f>李孟恩!G3</f>
        <v>Q4</v>
      </c>
      <c r="H25" s="55">
        <f>李孟恩!H3</f>
        <v>19.3</v>
      </c>
      <c r="I25" s="54">
        <f>李孟恩!I3</f>
        <v>2.6000000000000014</v>
      </c>
      <c r="J25" s="54" t="str">
        <f>李孟恩!J3</f>
        <v>Q4</v>
      </c>
      <c r="K25" s="54">
        <f>李孟恩!K3</f>
        <v>19.2</v>
      </c>
      <c r="L25" s="54">
        <f>李孟恩!L3</f>
        <v>3.0999999999999979</v>
      </c>
      <c r="M25" s="54" t="str">
        <f>李孟恩!M3</f>
        <v>Q4</v>
      </c>
      <c r="N25" s="54">
        <f>李孟恩!N3</f>
        <v>80.2</v>
      </c>
      <c r="O25" s="56">
        <f>李孟恩!O3</f>
        <v>0.10000000000000853</v>
      </c>
      <c r="P25" s="54" t="str">
        <f>李孟恩!P3</f>
        <v>Q3</v>
      </c>
      <c r="Q25" s="54">
        <f>李孟恩!Q3</f>
        <v>76.099999999999994</v>
      </c>
      <c r="R25" s="56">
        <f>李孟恩!R3</f>
        <v>9.9999999999994316E-2</v>
      </c>
      <c r="S25" s="54" t="str">
        <f>李孟恩!S3</f>
        <v>Q3</v>
      </c>
      <c r="T25" s="54">
        <f>李孟恩!T3</f>
        <v>54.6</v>
      </c>
      <c r="U25" s="57">
        <f>李孟恩!U3</f>
        <v>-1.2999999999999972</v>
      </c>
      <c r="V25" s="58">
        <f>李孟恩!V3</f>
        <v>-3.1785306433193772E-2</v>
      </c>
      <c r="W25" s="54" t="str">
        <f>李孟恩!W3</f>
        <v>Q1</v>
      </c>
      <c r="AA25" s="44">
        <f t="shared" si="2"/>
        <v>45692</v>
      </c>
      <c r="AB25" s="41">
        <v>45767</v>
      </c>
      <c r="AC25" s="42" t="str">
        <f t="shared" si="3"/>
        <v>李孟恩</v>
      </c>
      <c r="AD25" s="50" t="s">
        <v>155</v>
      </c>
      <c r="AE25" s="44" t="str">
        <f t="shared" si="4"/>
        <v>亞洲主席盃</v>
      </c>
      <c r="AF25" s="45">
        <f t="shared" si="5"/>
        <v>99.4</v>
      </c>
      <c r="AG25" s="45"/>
      <c r="AH25" s="43"/>
      <c r="AI25" s="45"/>
      <c r="AJ25" s="45"/>
      <c r="AK25" s="45"/>
      <c r="AL25" s="45"/>
      <c r="AM25" s="45"/>
      <c r="AN25" s="45"/>
      <c r="AO25" s="46"/>
    </row>
    <row r="26" spans="1:46">
      <c r="A26" s="54">
        <f>徐晧祐!A3</f>
        <v>1140307</v>
      </c>
      <c r="B26" s="54" t="str">
        <f>徐晧祐!B3</f>
        <v>4周前</v>
      </c>
      <c r="C26" s="54" t="str">
        <f>徐晧祐!C3</f>
        <v>徐晧祐</v>
      </c>
      <c r="D26" s="54" t="str">
        <f>徐晧祐!D3</f>
        <v>男</v>
      </c>
      <c r="E26" s="54">
        <f>徐晧祐!E3</f>
        <v>70.400000000000006</v>
      </c>
      <c r="F26" s="54">
        <f>徐晧祐!F3</f>
        <v>-0.19999999999998863</v>
      </c>
      <c r="G26" s="54" t="str">
        <f>徐晧祐!G3</f>
        <v>Q2</v>
      </c>
      <c r="H26" s="55">
        <f>徐晧祐!H3</f>
        <v>6.8</v>
      </c>
      <c r="I26" s="54">
        <f>徐晧祐!I3</f>
        <v>-1.5000000000000009</v>
      </c>
      <c r="J26" s="54" t="str">
        <f>徐晧祐!J3</f>
        <v>Q1</v>
      </c>
      <c r="K26" s="54">
        <f>徐晧祐!K3</f>
        <v>4.8</v>
      </c>
      <c r="L26" s="54">
        <f>徐晧祐!L3</f>
        <v>-1.1000000000000005</v>
      </c>
      <c r="M26" s="54" t="str">
        <f>徐晧祐!M3</f>
        <v>Q1</v>
      </c>
      <c r="N26" s="54">
        <f>徐晧祐!N3</f>
        <v>65.599999999999994</v>
      </c>
      <c r="O26" s="56">
        <f>徐晧祐!O3</f>
        <v>0.89999999999999147</v>
      </c>
      <c r="P26" s="54" t="str">
        <f>徐晧祐!P3</f>
        <v>Q3</v>
      </c>
      <c r="Q26" s="54">
        <f>徐晧祐!Q3</f>
        <v>62.2</v>
      </c>
      <c r="R26" s="56">
        <f>徐晧祐!R3</f>
        <v>0.80000000000000426</v>
      </c>
      <c r="S26" s="54" t="str">
        <f>徐晧祐!S3</f>
        <v>Q3</v>
      </c>
      <c r="T26" s="54">
        <f>徐晧祐!T3</f>
        <v>46.5</v>
      </c>
      <c r="U26" s="57">
        <f>徐晧祐!U3</f>
        <v>2</v>
      </c>
      <c r="V26" s="58">
        <f>徐晧祐!V3</f>
        <v>3.0199748905485269E-2</v>
      </c>
      <c r="W26" s="54" t="str">
        <f>徐晧祐!W3</f>
        <v>Q4</v>
      </c>
      <c r="AA26" s="44">
        <f t="shared" si="2"/>
        <v>45723</v>
      </c>
      <c r="AB26" s="41">
        <v>45767</v>
      </c>
      <c r="AC26" s="42" t="str">
        <f t="shared" si="3"/>
        <v>徐晧祐</v>
      </c>
      <c r="AD26" s="43">
        <v>68</v>
      </c>
      <c r="AE26" s="44" t="str">
        <f t="shared" si="4"/>
        <v>亞洲主席盃</v>
      </c>
      <c r="AF26" s="45">
        <f t="shared" si="5"/>
        <v>70.400000000000006</v>
      </c>
      <c r="AG26" s="45">
        <f t="shared" si="6"/>
        <v>70.342727272727274</v>
      </c>
      <c r="AH26" s="43">
        <f t="shared" si="7"/>
        <v>2.4000000000000057</v>
      </c>
      <c r="AI26" s="45" t="str">
        <f t="shared" si="8"/>
        <v>通過</v>
      </c>
      <c r="AJ26" s="45">
        <f t="shared" si="9"/>
        <v>6.2857142857142856</v>
      </c>
      <c r="AK26" s="45">
        <f t="shared" si="10"/>
        <v>0.35999999999999943</v>
      </c>
      <c r="AL26" s="45">
        <f t="shared" si="11"/>
        <v>68.36</v>
      </c>
      <c r="AM26" s="45">
        <f t="shared" si="12"/>
        <v>5.7272727272727184E-2</v>
      </c>
      <c r="AN26" s="45">
        <f t="shared" si="13"/>
        <v>2.04</v>
      </c>
      <c r="AO26" s="46">
        <f t="shared" si="14"/>
        <v>3.4090909090909172E-2</v>
      </c>
    </row>
    <row r="27" spans="1:46">
      <c r="A27" s="54">
        <f>陳鵬仁!A3</f>
        <v>1140307</v>
      </c>
      <c r="B27" s="54" t="str">
        <f>陳鵬仁!B3</f>
        <v>4周前</v>
      </c>
      <c r="C27" s="54" t="str">
        <f>陳鵬仁!C3</f>
        <v>陳鵬仁</v>
      </c>
      <c r="D27" s="54" t="str">
        <f>陳鵬仁!D3</f>
        <v>男</v>
      </c>
      <c r="E27" s="54">
        <f>陳鵬仁!E3</f>
        <v>63.4</v>
      </c>
      <c r="F27" s="54">
        <f>陳鵬仁!F3</f>
        <v>-2.1999999999999957</v>
      </c>
      <c r="G27" s="54" t="str">
        <f>陳鵬仁!G3</f>
        <v>Q1</v>
      </c>
      <c r="H27" s="55">
        <f>陳鵬仁!H3</f>
        <v>8.5</v>
      </c>
      <c r="I27" s="54">
        <f>陳鵬仁!I3</f>
        <v>-2.0999999999999996</v>
      </c>
      <c r="J27" s="54" t="str">
        <f>陳鵬仁!J3</f>
        <v>Q1</v>
      </c>
      <c r="K27" s="54">
        <f>陳鵬仁!K3</f>
        <v>5.4</v>
      </c>
      <c r="L27" s="54">
        <f>陳鵬仁!L3</f>
        <v>-1.5999999999999996</v>
      </c>
      <c r="M27" s="54" t="str">
        <f>陳鵬仁!M3</f>
        <v>Q1</v>
      </c>
      <c r="N27" s="54">
        <f>陳鵬仁!N3</f>
        <v>58</v>
      </c>
      <c r="O27" s="56">
        <f>陳鵬仁!O3</f>
        <v>-0.60000000000000142</v>
      </c>
      <c r="P27" s="54" t="str">
        <f>陳鵬仁!P3</f>
        <v>Q1</v>
      </c>
      <c r="Q27" s="54">
        <f>陳鵬仁!Q3</f>
        <v>55</v>
      </c>
      <c r="R27" s="56">
        <f>陳鵬仁!R3</f>
        <v>-0.60000000000000142</v>
      </c>
      <c r="S27" s="54" t="str">
        <f>陳鵬仁!S3</f>
        <v>Q1</v>
      </c>
      <c r="T27" s="54">
        <f>陳鵬仁!T3</f>
        <v>37.200000000000003</v>
      </c>
      <c r="U27" s="57">
        <f>陳鵬仁!U3</f>
        <v>-0.89999999999999858</v>
      </c>
      <c r="V27" s="58">
        <f>陳鵬仁!V3</f>
        <v>5.9581057167039653E-3</v>
      </c>
      <c r="W27" s="54" t="str">
        <f>陳鵬仁!W3</f>
        <v>Q1</v>
      </c>
      <c r="AA27" s="44">
        <f t="shared" si="2"/>
        <v>45723</v>
      </c>
      <c r="AB27" s="41">
        <v>45767</v>
      </c>
      <c r="AC27" s="42" t="str">
        <f t="shared" si="3"/>
        <v>陳鵬仁</v>
      </c>
      <c r="AD27" s="43">
        <v>63</v>
      </c>
      <c r="AE27" s="44" t="str">
        <f t="shared" si="4"/>
        <v>亞洲主席盃</v>
      </c>
      <c r="AF27" s="45">
        <f t="shared" si="5"/>
        <v>63.4</v>
      </c>
      <c r="AG27" s="45">
        <f t="shared" si="6"/>
        <v>63.637045454545451</v>
      </c>
      <c r="AH27" s="43">
        <f t="shared" si="7"/>
        <v>0.39999999999999858</v>
      </c>
      <c r="AI27" s="45" t="str">
        <f t="shared" si="8"/>
        <v>通過</v>
      </c>
      <c r="AJ27" s="45">
        <f t="shared" si="9"/>
        <v>6.2857142857142856</v>
      </c>
      <c r="AK27" s="45">
        <f t="shared" si="10"/>
        <v>-1.490000000000002</v>
      </c>
      <c r="AL27" s="45">
        <f t="shared" si="11"/>
        <v>61.51</v>
      </c>
      <c r="AM27" s="45">
        <f t="shared" si="12"/>
        <v>-0.23704545454545486</v>
      </c>
      <c r="AN27" s="45">
        <f t="shared" si="13"/>
        <v>1.89</v>
      </c>
      <c r="AO27" s="46">
        <f t="shared" si="14"/>
        <v>6.3091482649842053E-3</v>
      </c>
    </row>
    <row r="28" spans="1:46">
      <c r="A28" s="54">
        <f>陳亮希!A3</f>
        <v>1140307</v>
      </c>
      <c r="B28" s="54" t="str">
        <f>陳亮希!B3</f>
        <v>4周前</v>
      </c>
      <c r="C28" s="54" t="str">
        <f>陳亮希!C3</f>
        <v>陳亮希</v>
      </c>
      <c r="D28" s="54" t="str">
        <f>陳亮希!D3</f>
        <v>男</v>
      </c>
      <c r="E28" s="54">
        <f>陳亮希!E3</f>
        <v>90.9</v>
      </c>
      <c r="F28" s="54">
        <f>陳亮希!F3</f>
        <v>-0.39999999999999147</v>
      </c>
      <c r="G28" s="54" t="str">
        <f>陳亮希!G3</f>
        <v>Q1</v>
      </c>
      <c r="H28" s="55">
        <f>陳亮希!H3</f>
        <v>16.899999999999999</v>
      </c>
      <c r="I28" s="54">
        <f>陳亮希!I3</f>
        <v>-4.1000000000000014</v>
      </c>
      <c r="J28" s="54" t="str">
        <f>陳亮希!J3</f>
        <v>Q1</v>
      </c>
      <c r="K28" s="54">
        <f>陳亮希!K3</f>
        <v>15.4</v>
      </c>
      <c r="L28" s="54">
        <f>陳亮希!L3</f>
        <v>-3.7999999999999989</v>
      </c>
      <c r="M28" s="54" t="str">
        <f>陳亮希!M3</f>
        <v>Q1</v>
      </c>
      <c r="N28" s="54">
        <f>陳亮希!N3</f>
        <v>75.5</v>
      </c>
      <c r="O28" s="56">
        <f>陳亮希!O3</f>
        <v>3.4000000000000057</v>
      </c>
      <c r="P28" s="54" t="str">
        <f>陳亮希!P3</f>
        <v>Q4</v>
      </c>
      <c r="Q28" s="54">
        <f>陳亮希!Q3</f>
        <v>71.599999999999994</v>
      </c>
      <c r="R28" s="56">
        <f>陳亮希!R3</f>
        <v>3.1999999999999886</v>
      </c>
      <c r="S28" s="54" t="str">
        <f>陳亮希!S3</f>
        <v>Q4</v>
      </c>
      <c r="T28" s="54">
        <f>陳亮希!T3</f>
        <v>52.3</v>
      </c>
      <c r="U28" s="57">
        <f>陳亮希!U3</f>
        <v>0.79999999999999716</v>
      </c>
      <c r="V28" s="58">
        <f>陳亮希!V3</f>
        <v>1.1283056016444859E-2</v>
      </c>
      <c r="W28" s="54" t="str">
        <f>陳亮希!W3</f>
        <v>Q4</v>
      </c>
      <c r="AA28" s="44">
        <f t="shared" si="2"/>
        <v>45723</v>
      </c>
      <c r="AB28" s="41">
        <v>45767</v>
      </c>
      <c r="AC28" s="42" t="str">
        <f t="shared" si="3"/>
        <v>陳亮希</v>
      </c>
      <c r="AD28" s="43">
        <v>87</v>
      </c>
      <c r="AE28" s="44" t="str">
        <f t="shared" si="4"/>
        <v>亞洲主席盃</v>
      </c>
      <c r="AF28" s="45">
        <f t="shared" si="5"/>
        <v>90.9</v>
      </c>
      <c r="AG28" s="45">
        <f t="shared" si="6"/>
        <v>90.694772727272735</v>
      </c>
      <c r="AH28" s="43">
        <f t="shared" si="7"/>
        <v>3.9000000000000057</v>
      </c>
      <c r="AI28" s="45" t="str">
        <f t="shared" si="8"/>
        <v>通過</v>
      </c>
      <c r="AJ28" s="45">
        <f t="shared" si="9"/>
        <v>6.2857142857142856</v>
      </c>
      <c r="AK28" s="45">
        <f t="shared" si="10"/>
        <v>1.2900000000000063</v>
      </c>
      <c r="AL28" s="45">
        <f t="shared" si="11"/>
        <v>88.29</v>
      </c>
      <c r="AM28" s="45">
        <f t="shared" si="12"/>
        <v>0.20522727272727373</v>
      </c>
      <c r="AN28" s="45">
        <f t="shared" si="13"/>
        <v>2.61</v>
      </c>
      <c r="AO28" s="46">
        <f t="shared" si="14"/>
        <v>4.2904290429042966E-2</v>
      </c>
    </row>
    <row r="29" spans="1:46">
      <c r="A29" s="54">
        <f>洪俊義!A3</f>
        <v>1140320</v>
      </c>
      <c r="B29" s="54" t="str">
        <f>洪俊義!B3</f>
        <v>2周前</v>
      </c>
      <c r="C29" s="54" t="str">
        <f>洪俊義!C3</f>
        <v>洪俊義</v>
      </c>
      <c r="D29" s="54" t="str">
        <f>洪俊義!D3</f>
        <v>男</v>
      </c>
      <c r="E29" s="54">
        <f>洪俊義!E3</f>
        <v>80.7</v>
      </c>
      <c r="F29" s="54">
        <f>洪俊義!F3</f>
        <v>0.20000000000000284</v>
      </c>
      <c r="G29" s="54" t="str">
        <f>洪俊義!G3</f>
        <v>Q2</v>
      </c>
      <c r="H29" s="55">
        <f>洪俊義!H3</f>
        <v>10.199999999999999</v>
      </c>
      <c r="I29" s="54">
        <f>洪俊義!I3</f>
        <v>1.6999999999999993</v>
      </c>
      <c r="J29" s="54" t="str">
        <f>洪俊義!J3</f>
        <v>Q1</v>
      </c>
      <c r="K29" s="54">
        <f>洪俊義!K3</f>
        <v>8.1999999999999993</v>
      </c>
      <c r="L29" s="54">
        <f>洪俊義!L3</f>
        <v>1.3999999999999995</v>
      </c>
      <c r="M29" s="54" t="str">
        <f>洪俊義!M3</f>
        <v>Q1</v>
      </c>
      <c r="N29" s="54">
        <f>洪俊義!N3</f>
        <v>72.5</v>
      </c>
      <c r="O29" s="56">
        <f>洪俊義!O3</f>
        <v>-1.2000000000000028</v>
      </c>
      <c r="P29" s="54" t="str">
        <f>洪俊義!P3</f>
        <v>Q2</v>
      </c>
      <c r="Q29" s="54">
        <f>洪俊義!Q3</f>
        <v>68</v>
      </c>
      <c r="R29" s="56">
        <f>洪俊義!R3</f>
        <v>-1.9000000000000057</v>
      </c>
      <c r="S29" s="54" t="str">
        <f>洪俊義!S3</f>
        <v>Q2</v>
      </c>
      <c r="T29" s="54">
        <f>洪俊義!T3</f>
        <v>49.8</v>
      </c>
      <c r="U29" s="57">
        <f>洪俊義!U3</f>
        <v>-2</v>
      </c>
      <c r="V29" s="58">
        <f>洪俊義!V3</f>
        <v>-2.6377889122353282E-2</v>
      </c>
      <c r="W29" s="54" t="str">
        <f>洪俊義!W3</f>
        <v>Q2</v>
      </c>
      <c r="AA29" s="44">
        <f t="shared" si="2"/>
        <v>45736</v>
      </c>
      <c r="AB29" s="41">
        <v>45767</v>
      </c>
      <c r="AC29" s="42" t="str">
        <f t="shared" si="3"/>
        <v>洪俊義</v>
      </c>
      <c r="AD29" s="43">
        <v>80</v>
      </c>
      <c r="AE29" s="44" t="str">
        <f t="shared" si="4"/>
        <v>亞洲主席盃</v>
      </c>
      <c r="AF29" s="45">
        <f t="shared" si="5"/>
        <v>80.7</v>
      </c>
      <c r="AG29" s="45">
        <f t="shared" si="6"/>
        <v>81.083870967741944</v>
      </c>
      <c r="AH29" s="43">
        <f t="shared" si="7"/>
        <v>0.70000000000000284</v>
      </c>
      <c r="AI29" s="45" t="str">
        <f t="shared" si="8"/>
        <v>通過</v>
      </c>
      <c r="AJ29" s="45">
        <f t="shared" si="9"/>
        <v>4.4285714285714288</v>
      </c>
      <c r="AK29" s="45">
        <f t="shared" si="10"/>
        <v>-1.7000000000000028</v>
      </c>
      <c r="AL29" s="45">
        <f t="shared" si="11"/>
        <v>78.3</v>
      </c>
      <c r="AM29" s="45">
        <f t="shared" si="12"/>
        <v>-0.38387096774193613</v>
      </c>
      <c r="AN29" s="45">
        <f t="shared" si="13"/>
        <v>2.4</v>
      </c>
      <c r="AO29" s="46">
        <f t="shared" si="14"/>
        <v>8.6741016109046203E-3</v>
      </c>
    </row>
    <row r="30" spans="1:46">
      <c r="A30" s="54">
        <f>潘奎恩!A3</f>
        <v>1140307</v>
      </c>
      <c r="B30" s="54" t="str">
        <f>潘奎恩!B3</f>
        <v>4周前</v>
      </c>
      <c r="C30" s="54" t="str">
        <f>潘奎恩!C3</f>
        <v>潘奎恩</v>
      </c>
      <c r="D30" s="54" t="str">
        <f>潘奎恩!D3</f>
        <v>男</v>
      </c>
      <c r="E30" s="54">
        <f>潘奎恩!E3</f>
        <v>74.2</v>
      </c>
      <c r="F30" s="54">
        <f>潘奎恩!F3</f>
        <v>-0.20000000000000284</v>
      </c>
      <c r="G30" s="54" t="str">
        <f>潘奎恩!G3</f>
        <v>Q1</v>
      </c>
      <c r="H30" s="55">
        <f>潘奎恩!H3</f>
        <v>11.2</v>
      </c>
      <c r="I30" s="54">
        <f>潘奎恩!I3</f>
        <v>-2.2000000000000011</v>
      </c>
      <c r="J30" s="54" t="str">
        <f>潘奎恩!J3</f>
        <v>Q1</v>
      </c>
      <c r="K30" s="54">
        <f>潘奎恩!K3</f>
        <v>8.3000000000000007</v>
      </c>
      <c r="L30" s="54">
        <f>潘奎恩!L3</f>
        <v>-1.6999999999999993</v>
      </c>
      <c r="M30" s="54" t="str">
        <f>潘奎恩!M3</f>
        <v>Q1</v>
      </c>
      <c r="N30" s="54">
        <f>潘奎恩!N3</f>
        <v>65.900000000000006</v>
      </c>
      <c r="O30" s="56">
        <f>潘奎恩!O3</f>
        <v>1.5</v>
      </c>
      <c r="P30" s="54" t="str">
        <f>潘奎恩!P3</f>
        <v>Q4</v>
      </c>
      <c r="Q30" s="54">
        <f>潘奎恩!Q3</f>
        <v>62.5</v>
      </c>
      <c r="R30" s="56">
        <f>潘奎恩!R3</f>
        <v>1.3999999999999986</v>
      </c>
      <c r="S30" s="54" t="str">
        <f>潘奎恩!S3</f>
        <v>Q4</v>
      </c>
      <c r="T30" s="54">
        <f>潘奎恩!T3</f>
        <v>46.4</v>
      </c>
      <c r="U30" s="57">
        <f>潘奎恩!U3</f>
        <v>4</v>
      </c>
      <c r="V30" s="58">
        <f>潘奎恩!V3</f>
        <v>5.5444454105440188E-2</v>
      </c>
      <c r="W30" s="54" t="str">
        <f>潘奎恩!W3</f>
        <v>Q4</v>
      </c>
      <c r="AA30" s="44">
        <f t="shared" si="2"/>
        <v>45723</v>
      </c>
      <c r="AB30" s="41">
        <v>45767</v>
      </c>
      <c r="AC30" s="42" t="str">
        <f t="shared" si="3"/>
        <v>潘奎恩</v>
      </c>
      <c r="AD30" s="43">
        <v>74</v>
      </c>
      <c r="AE30" s="44" t="str">
        <f t="shared" si="4"/>
        <v>亞洲主席盃</v>
      </c>
      <c r="AF30" s="45">
        <f t="shared" si="5"/>
        <v>74.2</v>
      </c>
      <c r="AG30" s="45">
        <f t="shared" si="6"/>
        <v>74.521363636363645</v>
      </c>
      <c r="AH30" s="43">
        <f t="shared" si="7"/>
        <v>0.20000000000000284</v>
      </c>
      <c r="AI30" s="45" t="str">
        <f t="shared" si="8"/>
        <v>通過</v>
      </c>
      <c r="AJ30" s="45">
        <f t="shared" si="9"/>
        <v>6.2857142857142856</v>
      </c>
      <c r="AK30" s="45">
        <f t="shared" si="10"/>
        <v>-2.019999999999996</v>
      </c>
      <c r="AL30" s="45">
        <f t="shared" si="11"/>
        <v>71.98</v>
      </c>
      <c r="AM30" s="45">
        <f t="shared" si="12"/>
        <v>-0.32136363636363574</v>
      </c>
      <c r="AN30" s="45">
        <f t="shared" si="13"/>
        <v>2.2199999999999998</v>
      </c>
      <c r="AO30" s="46">
        <f t="shared" si="14"/>
        <v>2.6954177897574507E-3</v>
      </c>
    </row>
    <row r="31" spans="1:46" hidden="1">
      <c r="A31" s="54">
        <f>蔡昇良!A3</f>
        <v>1130530</v>
      </c>
      <c r="B31" s="54" t="str">
        <f>蔡昇良!B3</f>
        <v>5周前</v>
      </c>
      <c r="C31" s="54" t="str">
        <f>蔡昇良!C3</f>
        <v>蔡昇良</v>
      </c>
      <c r="D31" s="54" t="str">
        <f>蔡昇良!D3</f>
        <v>男</v>
      </c>
      <c r="E31" s="54">
        <f>蔡昇良!E3</f>
        <v>73.599999999999994</v>
      </c>
      <c r="F31" s="54">
        <f>蔡昇良!F3</f>
        <v>0.29999999999999716</v>
      </c>
      <c r="G31" s="54" t="str">
        <f>蔡昇良!G3</f>
        <v>Q1</v>
      </c>
      <c r="H31" s="55">
        <f>蔡昇良!H3</f>
        <v>8.1999999999999993</v>
      </c>
      <c r="I31" s="54">
        <f>蔡昇良!I3</f>
        <v>-0.70000000000000107</v>
      </c>
      <c r="J31" s="54" t="str">
        <f>蔡昇良!J3</f>
        <v>Q2</v>
      </c>
      <c r="K31" s="54">
        <f>蔡昇良!K3</f>
        <v>6</v>
      </c>
      <c r="L31" s="54">
        <f>蔡昇良!L3</f>
        <v>-0.5</v>
      </c>
      <c r="M31" s="54" t="str">
        <f>蔡昇良!M3</f>
        <v>Q2</v>
      </c>
      <c r="N31" s="54">
        <f>蔡昇良!N3</f>
        <v>67.599999999999994</v>
      </c>
      <c r="O31" s="56">
        <f>蔡昇良!O3</f>
        <v>0.79999999999999716</v>
      </c>
      <c r="P31" s="54" t="str">
        <f>蔡昇良!P3</f>
        <v>Q1</v>
      </c>
      <c r="Q31" s="54">
        <f>蔡昇良!Q3</f>
        <v>64.099999999999994</v>
      </c>
      <c r="R31" s="56">
        <f>蔡昇良!R3</f>
        <v>0.69999999999999574</v>
      </c>
      <c r="S31" s="54" t="str">
        <f>蔡昇良!S3</f>
        <v>Q1</v>
      </c>
      <c r="T31" s="54">
        <f>蔡昇良!T3</f>
        <v>49.5</v>
      </c>
      <c r="U31" s="57">
        <f>蔡昇良!U3</f>
        <v>0.60000000000000142</v>
      </c>
      <c r="V31" s="58">
        <f>蔡昇良!V3</f>
        <v>5.4329289993476637E-3</v>
      </c>
      <c r="W31" s="54" t="str">
        <f>蔡昇良!W3</f>
        <v>Q1</v>
      </c>
      <c r="AA31" s="44">
        <f t="shared" si="2"/>
        <v>45442</v>
      </c>
      <c r="AB31" s="41">
        <v>45767</v>
      </c>
      <c r="AC31" s="42" t="str">
        <f t="shared" si="3"/>
        <v>蔡昇良</v>
      </c>
      <c r="AD31" s="43"/>
      <c r="AE31" s="44" t="str">
        <f t="shared" si="4"/>
        <v>亞洲主席盃</v>
      </c>
      <c r="AF31" s="45">
        <f t="shared" si="5"/>
        <v>73.599999999999994</v>
      </c>
      <c r="AG31" s="45">
        <f t="shared" si="6"/>
        <v>72.014769230769218</v>
      </c>
      <c r="AH31" s="43">
        <f t="shared" si="7"/>
        <v>73.599999999999994</v>
      </c>
      <c r="AI31" s="45" t="str">
        <f t="shared" si="8"/>
        <v>需注意</v>
      </c>
      <c r="AJ31" s="45">
        <f t="shared" si="9"/>
        <v>46.428571428571431</v>
      </c>
      <c r="AK31" s="45">
        <f t="shared" si="10"/>
        <v>73.599999999999994</v>
      </c>
      <c r="AL31" s="45">
        <f t="shared" si="11"/>
        <v>73.599999999999994</v>
      </c>
      <c r="AM31" s="45">
        <f t="shared" si="12"/>
        <v>1.585230769230769</v>
      </c>
      <c r="AN31" s="45">
        <f t="shared" si="13"/>
        <v>0</v>
      </c>
      <c r="AO31" s="46">
        <f t="shared" si="14"/>
        <v>1</v>
      </c>
    </row>
    <row r="32" spans="1:46">
      <c r="A32" s="54">
        <f>謝宗佑!A3</f>
        <v>1140307</v>
      </c>
      <c r="B32" s="54" t="str">
        <f>謝宗佑!B3</f>
        <v>4周前</v>
      </c>
      <c r="C32" s="54" t="str">
        <f>謝宗佑!C3</f>
        <v>謝宗佑</v>
      </c>
      <c r="D32" s="54" t="str">
        <f>謝宗佑!D3</f>
        <v>男</v>
      </c>
      <c r="E32" s="54">
        <f>謝宗佑!E3</f>
        <v>76.8</v>
      </c>
      <c r="F32" s="54">
        <f>謝宗佑!F3</f>
        <v>-0.79999999999999716</v>
      </c>
      <c r="G32" s="54" t="str">
        <f>謝宗佑!G3</f>
        <v>Q3</v>
      </c>
      <c r="H32" s="55">
        <f>謝宗佑!H3</f>
        <v>17.3</v>
      </c>
      <c r="I32" s="54">
        <f>謝宗佑!I3</f>
        <v>0.69999999999999929</v>
      </c>
      <c r="J32" s="54" t="str">
        <f>謝宗佑!J3</f>
        <v>Q4</v>
      </c>
      <c r="K32" s="54">
        <f>謝宗佑!K3</f>
        <v>13.3</v>
      </c>
      <c r="L32" s="54">
        <f>謝宗佑!L3</f>
        <v>0.40000000000000036</v>
      </c>
      <c r="M32" s="54" t="str">
        <f>謝宗佑!M3</f>
        <v>Q4</v>
      </c>
      <c r="N32" s="54">
        <f>謝宗佑!N3</f>
        <v>63.5</v>
      </c>
      <c r="O32" s="56">
        <f>謝宗佑!O3</f>
        <v>-1.2000000000000028</v>
      </c>
      <c r="P32" s="54" t="str">
        <f>謝宗佑!P3</f>
        <v>Q3</v>
      </c>
      <c r="Q32" s="54">
        <f>謝宗佑!Q3</f>
        <v>60.2</v>
      </c>
      <c r="R32" s="56">
        <f>謝宗佑!R3</f>
        <v>-1.1999999999999957</v>
      </c>
      <c r="S32" s="54" t="str">
        <f>謝宗佑!S3</f>
        <v>Q3</v>
      </c>
      <c r="T32" s="54">
        <f>謝宗佑!T3</f>
        <v>43</v>
      </c>
      <c r="U32" s="57">
        <f>謝宗佑!U3</f>
        <v>-1.5</v>
      </c>
      <c r="V32" s="58">
        <f>謝宗佑!V3</f>
        <v>-1.3557774914089271E-2</v>
      </c>
      <c r="W32" s="54" t="str">
        <f>謝宗佑!W3</f>
        <v>Q1</v>
      </c>
      <c r="AA32" s="44">
        <f t="shared" si="2"/>
        <v>45723</v>
      </c>
      <c r="AB32" s="41">
        <v>45767</v>
      </c>
      <c r="AC32" s="42" t="str">
        <f t="shared" si="3"/>
        <v>謝宗佑</v>
      </c>
      <c r="AD32" s="43">
        <v>74</v>
      </c>
      <c r="AE32" s="44" t="str">
        <f t="shared" si="4"/>
        <v>亞洲主席盃</v>
      </c>
      <c r="AF32" s="45">
        <f t="shared" si="5"/>
        <v>76.8</v>
      </c>
      <c r="AG32" s="45">
        <f t="shared" si="6"/>
        <v>76.707727272727269</v>
      </c>
      <c r="AH32" s="43">
        <f t="shared" si="7"/>
        <v>2.7999999999999972</v>
      </c>
      <c r="AI32" s="45" t="str">
        <f t="shared" si="8"/>
        <v>通過</v>
      </c>
      <c r="AJ32" s="45">
        <f t="shared" si="9"/>
        <v>6.2857142857142856</v>
      </c>
      <c r="AK32" s="45">
        <f t="shared" si="10"/>
        <v>0.57999999999999829</v>
      </c>
      <c r="AL32" s="45">
        <f t="shared" si="11"/>
        <v>74.58</v>
      </c>
      <c r="AM32" s="45">
        <f t="shared" si="12"/>
        <v>9.2272727272727006E-2</v>
      </c>
      <c r="AN32" s="45">
        <f t="shared" si="13"/>
        <v>2.2199999999999998</v>
      </c>
      <c r="AO32" s="46">
        <f t="shared" si="14"/>
        <v>3.6458333333333301E-2</v>
      </c>
    </row>
    <row r="33" spans="1:41">
      <c r="A33" s="54">
        <f>黃卓乘!A3</f>
        <v>1140307</v>
      </c>
      <c r="B33" s="54" t="str">
        <f>黃卓乘!B3</f>
        <v>4周前</v>
      </c>
      <c r="C33" s="54" t="str">
        <f>黃卓乘!C3</f>
        <v>黃卓乘</v>
      </c>
      <c r="D33" s="54" t="str">
        <f>黃卓乘!D3</f>
        <v>男</v>
      </c>
      <c r="E33" s="54">
        <f>黃卓乘!E3</f>
        <v>65.099999999999994</v>
      </c>
      <c r="F33" s="54">
        <f>黃卓乘!F3</f>
        <v>-0.10000000000000853</v>
      </c>
      <c r="G33" s="54" t="str">
        <f>黃卓乘!G3</f>
        <v>Q1</v>
      </c>
      <c r="H33" s="55">
        <f>黃卓乘!H3</f>
        <v>12.1</v>
      </c>
      <c r="I33" s="54">
        <f>黃卓乘!I3</f>
        <v>0.5</v>
      </c>
      <c r="J33" s="54" t="str">
        <f>黃卓乘!J3</f>
        <v>Q4</v>
      </c>
      <c r="K33" s="54">
        <f>黃卓乘!K3</f>
        <v>7.9</v>
      </c>
      <c r="L33" s="54">
        <f>黃卓乘!L3</f>
        <v>0.30000000000000071</v>
      </c>
      <c r="M33" s="54" t="str">
        <f>黃卓乘!M3</f>
        <v>Q4</v>
      </c>
      <c r="N33" s="54">
        <f>黃卓乘!N3</f>
        <v>57.2</v>
      </c>
      <c r="O33" s="56">
        <f>黃卓乘!O3</f>
        <v>-0.39999999999999858</v>
      </c>
      <c r="P33" s="54" t="str">
        <f>黃卓乘!P3</f>
        <v>Q1</v>
      </c>
      <c r="Q33" s="54">
        <f>黃卓乘!Q3</f>
        <v>54.2</v>
      </c>
      <c r="R33" s="56">
        <f>黃卓乘!R3</f>
        <v>-0.39999999999999858</v>
      </c>
      <c r="S33" s="54" t="str">
        <f>黃卓乘!S3</f>
        <v>Q1</v>
      </c>
      <c r="T33" s="54">
        <f>黃卓乘!T3</f>
        <v>36.4</v>
      </c>
      <c r="U33" s="57">
        <f>黃卓乘!U3</f>
        <v>-0.10000000000000142</v>
      </c>
      <c r="V33" s="58">
        <f>黃卓乘!V3</f>
        <v>-6.761659740088799E-4</v>
      </c>
      <c r="W33" s="54" t="str">
        <f>黃卓乘!W3</f>
        <v>Q1</v>
      </c>
      <c r="AA33" s="44">
        <f t="shared" si="2"/>
        <v>45723</v>
      </c>
      <c r="AB33" s="41">
        <v>45767</v>
      </c>
      <c r="AC33" s="42" t="str">
        <f t="shared" si="3"/>
        <v>黃卓乘</v>
      </c>
      <c r="AD33" s="43">
        <v>63</v>
      </c>
      <c r="AE33" s="44" t="str">
        <f t="shared" si="4"/>
        <v>亞洲主席盃</v>
      </c>
      <c r="AF33" s="45">
        <f t="shared" si="5"/>
        <v>65.099999999999994</v>
      </c>
      <c r="AG33" s="45">
        <f t="shared" si="6"/>
        <v>65.066590909090905</v>
      </c>
      <c r="AH33" s="43">
        <f t="shared" si="7"/>
        <v>2.0999999999999943</v>
      </c>
      <c r="AI33" s="45" t="str">
        <f t="shared" si="8"/>
        <v>通過</v>
      </c>
      <c r="AJ33" s="45">
        <f t="shared" si="9"/>
        <v>6.2857142857142856</v>
      </c>
      <c r="AK33" s="45">
        <f t="shared" si="10"/>
        <v>0.20999999999999375</v>
      </c>
      <c r="AL33" s="45">
        <f t="shared" si="11"/>
        <v>63.209999999999994</v>
      </c>
      <c r="AM33" s="45">
        <f t="shared" si="12"/>
        <v>3.3409090909089917E-2</v>
      </c>
      <c r="AN33" s="45">
        <f t="shared" si="13"/>
        <v>1.89</v>
      </c>
      <c r="AO33" s="46">
        <f t="shared" si="14"/>
        <v>3.2258064516128948E-2</v>
      </c>
    </row>
    <row r="34" spans="1:41">
      <c r="A34" s="54">
        <f>巫少輔!A3</f>
        <v>1140307</v>
      </c>
      <c r="B34" s="54" t="str">
        <f>巫少輔!B3</f>
        <v>4周前</v>
      </c>
      <c r="C34" s="54" t="str">
        <f>巫少輔!C3</f>
        <v>巫少輔</v>
      </c>
      <c r="D34" s="54" t="str">
        <f>巫少輔!D3</f>
        <v>男</v>
      </c>
      <c r="E34" s="54">
        <f>巫少輔!E3</f>
        <v>79.8</v>
      </c>
      <c r="F34" s="54">
        <f>巫少輔!F3</f>
        <v>2.5</v>
      </c>
      <c r="G34" s="54" t="str">
        <f>巫少輔!G3</f>
        <v>Q4</v>
      </c>
      <c r="H34" s="55">
        <f>巫少輔!H3</f>
        <v>13.9</v>
      </c>
      <c r="I34" s="54">
        <f>巫少輔!I3</f>
        <v>0.20000000000000107</v>
      </c>
      <c r="J34" s="54" t="str">
        <f>巫少輔!J3</f>
        <v>Q4</v>
      </c>
      <c r="K34" s="54">
        <f>巫少輔!K3</f>
        <v>11.1</v>
      </c>
      <c r="L34" s="54">
        <f>巫少輔!L3</f>
        <v>0.5</v>
      </c>
      <c r="M34" s="54" t="str">
        <f>巫少輔!M3</f>
        <v>Q4</v>
      </c>
      <c r="N34" s="54">
        <f>巫少輔!N3</f>
        <v>68.7</v>
      </c>
      <c r="O34" s="56">
        <f>巫少輔!O3</f>
        <v>2</v>
      </c>
      <c r="P34" s="54" t="str">
        <f>巫少輔!P3</f>
        <v>Q4</v>
      </c>
      <c r="Q34" s="54">
        <f>巫少輔!Q3</f>
        <v>65.2</v>
      </c>
      <c r="R34" s="56">
        <f>巫少輔!R3</f>
        <v>1.9000000000000057</v>
      </c>
      <c r="S34" s="54" t="str">
        <f>巫少輔!S3</f>
        <v>Q4</v>
      </c>
      <c r="T34" s="54">
        <f>巫少輔!T3</f>
        <v>47.2</v>
      </c>
      <c r="U34" s="57">
        <f>巫少輔!U3</f>
        <v>2.8000000000000043</v>
      </c>
      <c r="V34" s="58">
        <f>巫少輔!V3</f>
        <v>1.7093185745735706E-2</v>
      </c>
      <c r="W34" s="54" t="str">
        <f>巫少輔!W3</f>
        <v>Q4</v>
      </c>
      <c r="AA34" s="44">
        <f t="shared" si="2"/>
        <v>45723</v>
      </c>
      <c r="AB34" s="41">
        <v>45767</v>
      </c>
      <c r="AC34" s="42" t="str">
        <f t="shared" si="3"/>
        <v>巫少輔</v>
      </c>
      <c r="AD34" s="43">
        <v>80</v>
      </c>
      <c r="AE34" s="44" t="str">
        <f t="shared" si="4"/>
        <v>亞洲主席盃</v>
      </c>
      <c r="AF34" s="45">
        <f t="shared" si="5"/>
        <v>79.8</v>
      </c>
      <c r="AG34" s="45">
        <f t="shared" si="6"/>
        <v>80.213636363636368</v>
      </c>
      <c r="AH34" s="43">
        <f t="shared" si="7"/>
        <v>-0.20000000000000284</v>
      </c>
      <c r="AI34" s="45" t="str">
        <f t="shared" si="8"/>
        <v>通過</v>
      </c>
      <c r="AJ34" s="45">
        <f t="shared" si="9"/>
        <v>6.2857142857142856</v>
      </c>
      <c r="AK34" s="45">
        <f t="shared" si="10"/>
        <v>-2.6000000000000085</v>
      </c>
      <c r="AL34" s="45">
        <f t="shared" si="11"/>
        <v>77.399999999999991</v>
      </c>
      <c r="AM34" s="45">
        <f t="shared" si="12"/>
        <v>-0.41363636363636502</v>
      </c>
      <c r="AN34" s="45">
        <f t="shared" si="13"/>
        <v>2.4</v>
      </c>
      <c r="AO34" s="46">
        <f t="shared" si="14"/>
        <v>-2.5062656641604369E-3</v>
      </c>
    </row>
    <row r="35" spans="1:41">
      <c r="A35" s="54">
        <f>李祈恩!A3</f>
        <v>1140320</v>
      </c>
      <c r="B35" s="54" t="str">
        <f>李祈恩!B3</f>
        <v>2周前</v>
      </c>
      <c r="C35" s="54" t="str">
        <f>李祈恩!C3</f>
        <v>李祈恩</v>
      </c>
      <c r="D35" s="54" t="str">
        <f>李祈恩!D3</f>
        <v>男</v>
      </c>
      <c r="E35" s="54">
        <f>李祈恩!E3</f>
        <v>57.7</v>
      </c>
      <c r="F35" s="54">
        <f>李祈恩!F3</f>
        <v>0</v>
      </c>
      <c r="G35" s="54" t="str">
        <f>李祈恩!G3</f>
        <v>Q1</v>
      </c>
      <c r="H35" s="55">
        <f>李祈恩!H3</f>
        <v>9.3000000000000007</v>
      </c>
      <c r="I35" s="54">
        <f>李祈恩!I3</f>
        <v>1.5000000000000009</v>
      </c>
      <c r="J35" s="54" t="str">
        <f>李祈恩!J3</f>
        <v>Q2</v>
      </c>
      <c r="K35" s="54">
        <f>李祈恩!K3</f>
        <v>5.3</v>
      </c>
      <c r="L35" s="54">
        <f>李祈恩!L3</f>
        <v>0.79999999999999982</v>
      </c>
      <c r="M35" s="54" t="str">
        <f>李祈恩!M3</f>
        <v>Q2</v>
      </c>
      <c r="N35" s="54">
        <f>李祈恩!N3</f>
        <v>52.3</v>
      </c>
      <c r="O35" s="56">
        <f>李祈恩!O3</f>
        <v>-0.90000000000000568</v>
      </c>
      <c r="P35" s="54" t="str">
        <f>李祈恩!P3</f>
        <v>Q1</v>
      </c>
      <c r="Q35" s="54">
        <f>李祈恩!Q3</f>
        <v>49.3</v>
      </c>
      <c r="R35" s="56">
        <f>李祈恩!R3</f>
        <v>-1.1000000000000014</v>
      </c>
      <c r="S35" s="54" t="str">
        <f>李祈恩!S3</f>
        <v>Q1</v>
      </c>
      <c r="T35" s="54">
        <f>李祈恩!T3</f>
        <v>37.799999999999997</v>
      </c>
      <c r="U35" s="57">
        <f>李祈恩!U3</f>
        <v>2.5999999999999943</v>
      </c>
      <c r="V35" s="58">
        <f>李祈恩!V3</f>
        <v>4.5060658578856105E-2</v>
      </c>
      <c r="W35" s="54" t="str">
        <f>李祈恩!W3</f>
        <v>Q4</v>
      </c>
      <c r="AA35" s="44">
        <f t="shared" si="2"/>
        <v>45736</v>
      </c>
      <c r="AB35" s="41">
        <v>45767</v>
      </c>
      <c r="AC35" s="42" t="str">
        <f t="shared" si="3"/>
        <v>李祈恩</v>
      </c>
      <c r="AD35" s="43">
        <v>54</v>
      </c>
      <c r="AE35" s="44" t="str">
        <f t="shared" si="4"/>
        <v>亞洲主席盃</v>
      </c>
      <c r="AF35" s="45">
        <f t="shared" si="5"/>
        <v>57.7</v>
      </c>
      <c r="AG35" s="45">
        <f t="shared" si="6"/>
        <v>57.230322580645165</v>
      </c>
      <c r="AH35" s="43">
        <f t="shared" si="7"/>
        <v>3.7000000000000028</v>
      </c>
      <c r="AI35" s="45" t="str">
        <f t="shared" si="8"/>
        <v>通過</v>
      </c>
      <c r="AJ35" s="45">
        <f t="shared" si="9"/>
        <v>4.4285714285714288</v>
      </c>
      <c r="AK35" s="45">
        <f t="shared" si="10"/>
        <v>2.0800000000000054</v>
      </c>
      <c r="AL35" s="45">
        <f t="shared" si="11"/>
        <v>56.080000000000005</v>
      </c>
      <c r="AM35" s="45">
        <f t="shared" si="12"/>
        <v>0.46967741935483992</v>
      </c>
      <c r="AN35" s="45">
        <f t="shared" si="13"/>
        <v>1.6199999999999999</v>
      </c>
      <c r="AO35" s="46">
        <f t="shared" si="14"/>
        <v>6.4124783362218413E-2</v>
      </c>
    </row>
    <row r="36" spans="1:41">
      <c r="A36" s="54">
        <f>潘奎安!A3</f>
        <v>1140307</v>
      </c>
      <c r="B36" s="54" t="str">
        <f>潘奎安!B3</f>
        <v>4周前</v>
      </c>
      <c r="C36" s="54" t="str">
        <f>潘奎安!C3</f>
        <v>潘奎安</v>
      </c>
      <c r="D36" s="54" t="str">
        <f>潘奎安!D3</f>
        <v>男</v>
      </c>
      <c r="E36" s="54">
        <f>潘奎安!E3</f>
        <v>63.2</v>
      </c>
      <c r="F36" s="54">
        <f>潘奎安!F3</f>
        <v>-0.69999999999999574</v>
      </c>
      <c r="G36" s="54" t="str">
        <f>潘奎安!G3</f>
        <v>Q1</v>
      </c>
      <c r="H36" s="55">
        <f>潘奎安!H3</f>
        <v>4.5999999999999996</v>
      </c>
      <c r="I36" s="54">
        <f>潘奎安!I3</f>
        <v>-1.5</v>
      </c>
      <c r="J36" s="54" t="str">
        <f>潘奎安!J3</f>
        <v>Q1</v>
      </c>
      <c r="K36" s="54">
        <f>潘奎安!K3</f>
        <v>2.9</v>
      </c>
      <c r="L36" s="54">
        <f>潘奎安!L3</f>
        <v>-1</v>
      </c>
      <c r="M36" s="54" t="str">
        <f>潘奎安!M3</f>
        <v>Q1</v>
      </c>
      <c r="N36" s="54">
        <f>潘奎安!N3</f>
        <v>60.3</v>
      </c>
      <c r="O36" s="56">
        <f>潘奎安!O3</f>
        <v>0.29999999999999716</v>
      </c>
      <c r="P36" s="54" t="str">
        <f>潘奎安!P3</f>
        <v>Q4</v>
      </c>
      <c r="Q36" s="54">
        <f>潘奎安!Q3</f>
        <v>57.2</v>
      </c>
      <c r="R36" s="56">
        <f>潘奎安!R3</f>
        <v>0.30000000000000426</v>
      </c>
      <c r="S36" s="54" t="str">
        <f>潘奎安!S3</f>
        <v>Q4</v>
      </c>
      <c r="T36" s="54">
        <f>潘奎安!T3</f>
        <v>42.4</v>
      </c>
      <c r="U36" s="57">
        <f>潘奎安!U3</f>
        <v>1.3999999999999986</v>
      </c>
      <c r="V36" s="58">
        <f>潘奎安!V3</f>
        <v>2.9258532913373436E-2</v>
      </c>
      <c r="W36" s="54" t="str">
        <f>潘奎安!W3</f>
        <v>Q4</v>
      </c>
      <c r="AA36" s="44">
        <f t="shared" si="2"/>
        <v>45723</v>
      </c>
      <c r="AB36" s="41">
        <v>45767</v>
      </c>
      <c r="AC36" s="42" t="str">
        <f t="shared" si="3"/>
        <v>潘奎安</v>
      </c>
      <c r="AD36" s="43">
        <v>58</v>
      </c>
      <c r="AE36" s="44" t="str">
        <f t="shared" si="4"/>
        <v>亞洲主席盃</v>
      </c>
      <c r="AF36" s="45">
        <f t="shared" si="5"/>
        <v>63.2</v>
      </c>
      <c r="AG36" s="45">
        <f t="shared" si="6"/>
        <v>62.649545454545461</v>
      </c>
      <c r="AH36" s="43">
        <f t="shared" si="7"/>
        <v>5.2000000000000028</v>
      </c>
      <c r="AI36" s="45" t="str">
        <f t="shared" si="8"/>
        <v>通過</v>
      </c>
      <c r="AJ36" s="45">
        <f t="shared" si="9"/>
        <v>6.2857142857142856</v>
      </c>
      <c r="AK36" s="45">
        <f t="shared" si="10"/>
        <v>3.4600000000000009</v>
      </c>
      <c r="AL36" s="45">
        <f t="shared" si="11"/>
        <v>61.46</v>
      </c>
      <c r="AM36" s="45">
        <f t="shared" si="12"/>
        <v>0.55045454545454564</v>
      </c>
      <c r="AN36" s="45">
        <f t="shared" si="13"/>
        <v>1.74</v>
      </c>
      <c r="AO36" s="46">
        <f t="shared" si="14"/>
        <v>8.2278481012658264E-2</v>
      </c>
    </row>
    <row r="37" spans="1:41">
      <c r="A37" s="54">
        <f>王律喆!A3</f>
        <v>1140307</v>
      </c>
      <c r="B37" s="54" t="str">
        <f>王律喆!B3</f>
        <v>4周前</v>
      </c>
      <c r="C37" s="54" t="str">
        <f>王律喆!C3</f>
        <v>王律喆</v>
      </c>
      <c r="D37" s="54" t="str">
        <f>王律喆!D3</f>
        <v>男</v>
      </c>
      <c r="E37" s="54">
        <f>王律喆!E3</f>
        <v>59.2</v>
      </c>
      <c r="F37" s="54">
        <f>王律喆!F3</f>
        <v>-0.69999999999999574</v>
      </c>
      <c r="G37" s="54" t="str">
        <f>王律喆!G3</f>
        <v>Q1</v>
      </c>
      <c r="H37" s="55">
        <f>王律喆!H3</f>
        <v>10.1</v>
      </c>
      <c r="I37" s="54">
        <f>王律喆!I3</f>
        <v>-1.2000000000000011</v>
      </c>
      <c r="J37" s="54" t="str">
        <f>王律喆!J3</f>
        <v>Q1</v>
      </c>
      <c r="K37" s="54">
        <f>王律喆!K3</f>
        <v>6</v>
      </c>
      <c r="L37" s="54">
        <f>王律喆!L3</f>
        <v>-0.79999999999999982</v>
      </c>
      <c r="M37" s="54" t="str">
        <f>王律喆!M3</f>
        <v>Q1</v>
      </c>
      <c r="N37" s="54">
        <f>王律喆!N3</f>
        <v>53.2</v>
      </c>
      <c r="O37" s="56">
        <f>王律喆!O3</f>
        <v>0.10000000000000142</v>
      </c>
      <c r="P37" s="54" t="str">
        <f>王律喆!P3</f>
        <v>Q4</v>
      </c>
      <c r="Q37" s="54">
        <f>王律喆!Q3</f>
        <v>50.4</v>
      </c>
      <c r="R37" s="56">
        <f>王律喆!R3</f>
        <v>0.10000000000000142</v>
      </c>
      <c r="S37" s="54" t="str">
        <f>王律喆!S3</f>
        <v>Q4</v>
      </c>
      <c r="T37" s="54">
        <f>王律喆!T3</f>
        <v>38.9</v>
      </c>
      <c r="U37" s="57">
        <f>王律喆!U3</f>
        <v>0</v>
      </c>
      <c r="V37" s="58">
        <f>王律喆!V3</f>
        <v>7.6789017732254994E-3</v>
      </c>
      <c r="W37" s="54" t="str">
        <f>王律喆!W3</f>
        <v>Q4</v>
      </c>
      <c r="AA37" s="44">
        <f>DATE(MID(A37,1,3)+1911,MID(A37,4,2),MID(A37,6,2))</f>
        <v>45723</v>
      </c>
      <c r="AB37" s="41">
        <v>45767</v>
      </c>
      <c r="AC37" s="42" t="str">
        <f t="shared" si="3"/>
        <v>王律喆</v>
      </c>
      <c r="AD37" s="43">
        <v>58</v>
      </c>
      <c r="AE37" s="44" t="str">
        <f t="shared" si="4"/>
        <v>亞洲主席盃</v>
      </c>
      <c r="AF37" s="45">
        <f>E37</f>
        <v>59.2</v>
      </c>
      <c r="AG37" s="45">
        <f>AF37-AM37</f>
        <v>59.285909090909094</v>
      </c>
      <c r="AH37" s="43">
        <f>AF37-AD37</f>
        <v>1.2000000000000028</v>
      </c>
      <c r="AI37" s="45" t="str">
        <f>IF(AM37&gt;0.8,"需注意","通過")</f>
        <v>通過</v>
      </c>
      <c r="AJ37" s="45">
        <f>(AB37-AA37)/7</f>
        <v>6.2857142857142856</v>
      </c>
      <c r="AK37" s="45">
        <f>AL37-AD37</f>
        <v>-0.53999999999999915</v>
      </c>
      <c r="AL37" s="45">
        <f>AF37-AN37</f>
        <v>57.46</v>
      </c>
      <c r="AM37" s="45">
        <f>AK37/AJ37</f>
        <v>-8.5909090909090768E-2</v>
      </c>
      <c r="AN37" s="45">
        <f>AD37*0.03</f>
        <v>1.74</v>
      </c>
      <c r="AO37" s="46">
        <f>AH37/AF37</f>
        <v>2.0270270270270316E-2</v>
      </c>
    </row>
    <row r="38" spans="1:41">
      <c r="A38" s="54">
        <f>黃宇睿!A3</f>
        <v>1140307</v>
      </c>
      <c r="B38" s="54" t="str">
        <f>黃宇睿!B3</f>
        <v>4周前</v>
      </c>
      <c r="C38" s="54" t="str">
        <f>黃宇睿!C3</f>
        <v>黃宇睿</v>
      </c>
      <c r="D38" s="54" t="str">
        <f>黃宇睿!D3</f>
        <v>男</v>
      </c>
      <c r="E38" s="54">
        <f>黃宇睿!E3</f>
        <v>72.5</v>
      </c>
      <c r="F38" s="54">
        <f>黃宇睿!F3</f>
        <v>-1.9000000000000057</v>
      </c>
      <c r="G38" s="54" t="str">
        <f>黃宇睿!G3</f>
        <v>Q1</v>
      </c>
      <c r="H38" s="55">
        <f>黃宇睿!H3</f>
        <v>9</v>
      </c>
      <c r="I38" s="54">
        <f>黃宇睿!I3</f>
        <v>-2.5999999999999996</v>
      </c>
      <c r="J38" s="54" t="str">
        <f>黃宇睿!J3</f>
        <v>Q1</v>
      </c>
      <c r="K38" s="54">
        <f>黃宇睿!K3</f>
        <v>6.5</v>
      </c>
      <c r="L38" s="54">
        <f>黃宇睿!L3</f>
        <v>-2.0999999999999996</v>
      </c>
      <c r="M38" s="54" t="str">
        <f>黃宇睿!M3</f>
        <v>Q1</v>
      </c>
      <c r="N38" s="54">
        <f>黃宇睿!N3</f>
        <v>66</v>
      </c>
      <c r="O38" s="56">
        <f>黃宇睿!O3</f>
        <v>0.20000000000000284</v>
      </c>
      <c r="P38" s="54" t="str">
        <f>黃宇睿!P3</f>
        <v>Q4</v>
      </c>
      <c r="Q38" s="54">
        <f>黃宇睿!Q3</f>
        <v>62.6</v>
      </c>
      <c r="R38" s="56">
        <f>黃宇睿!R3</f>
        <v>0.20000000000000284</v>
      </c>
      <c r="S38" s="54" t="str">
        <f>黃宇睿!S3</f>
        <v>Q4</v>
      </c>
      <c r="T38" s="54">
        <f>黃宇睿!T3</f>
        <v>43.9</v>
      </c>
      <c r="U38" s="57">
        <f>黃宇睿!U3</f>
        <v>-0.10000000000000142</v>
      </c>
      <c r="V38" s="58">
        <f>黃宇睿!V3</f>
        <v>1.411939191694489E-2</v>
      </c>
      <c r="W38" s="54" t="str">
        <f>黃宇睿!W3</f>
        <v>Q1</v>
      </c>
      <c r="AA38" s="51">
        <f t="shared" ref="AA38" si="15">DATE(MID(A38,1,3)+1911,MID(A38,4,2),MID(A38,6,2))</f>
        <v>45723</v>
      </c>
      <c r="AB38" s="41">
        <v>45767</v>
      </c>
      <c r="AC38" s="42" t="str">
        <f t="shared" ref="AC38" si="16">C38</f>
        <v>黃宇睿</v>
      </c>
      <c r="AD38" s="43">
        <v>68</v>
      </c>
      <c r="AE38" s="44" t="str">
        <f t="shared" ref="AE38" si="17">LOOKUP(AB38,比賽種類,比賽日期)</f>
        <v>亞洲主席盃</v>
      </c>
      <c r="AF38" s="45">
        <f t="shared" ref="AF38" si="18">E38</f>
        <v>72.5</v>
      </c>
      <c r="AG38" s="45">
        <f t="shared" ref="AG38" si="19">AF38-AM38</f>
        <v>72.108636363636364</v>
      </c>
      <c r="AH38" s="43">
        <f t="shared" ref="AH38" si="20">AF38-AD38</f>
        <v>4.5</v>
      </c>
      <c r="AI38" s="45" t="str">
        <f t="shared" ref="AI38" si="21">IF(AM38&gt;0.8,"需注意","通過")</f>
        <v>通過</v>
      </c>
      <c r="AJ38" s="45">
        <f t="shared" ref="AJ38" si="22">(AB38-AA38)/7</f>
        <v>6.2857142857142856</v>
      </c>
      <c r="AK38" s="45">
        <f t="shared" ref="AK38" si="23">AL38-AD38</f>
        <v>2.4599999999999937</v>
      </c>
      <c r="AL38" s="45">
        <f t="shared" ref="AL38" si="24">AF38-AN38</f>
        <v>70.459999999999994</v>
      </c>
      <c r="AM38" s="45">
        <f t="shared" ref="AM38" si="25">AK38/AJ38</f>
        <v>0.39136363636363536</v>
      </c>
      <c r="AN38" s="45">
        <f t="shared" ref="AN38" si="26">AD38*0.03</f>
        <v>2.04</v>
      </c>
      <c r="AO38" s="46">
        <f t="shared" ref="AO38" si="27">AH38/AF38</f>
        <v>6.2068965517241378E-2</v>
      </c>
    </row>
  </sheetData>
  <sheetProtection selectLockedCells="1" selectUnlockedCells="1"/>
  <mergeCells count="10">
    <mergeCell ref="B1:B2"/>
    <mergeCell ref="C1:C2"/>
    <mergeCell ref="D1:D2"/>
    <mergeCell ref="E1:G1"/>
    <mergeCell ref="H1:J1"/>
    <mergeCell ref="AC1:AO1"/>
    <mergeCell ref="K1:M1"/>
    <mergeCell ref="N1:P1"/>
    <mergeCell ref="Q1:S1"/>
    <mergeCell ref="T1:W1"/>
  </mergeCells>
  <phoneticPr fontId="1" type="noConversion"/>
  <conditionalFormatting sqref="AI3:AI38">
    <cfRule type="containsText" dxfId="5" priority="4" operator="containsText" text="通過">
      <formula>NOT(ISERROR(SEARCH("通過",AI3)))</formula>
    </cfRule>
    <cfRule type="containsText" dxfId="4" priority="5" operator="containsText" text="需注意">
      <formula>NOT(ISERROR(SEARCH("需注意",AI3)))</formula>
    </cfRule>
    <cfRule type="containsText" dxfId="3" priority="6" operator="containsText" text="超">
      <formula>NOT(ISERROR(SEARCH("超",AI3)))</formula>
    </cfRule>
  </conditionalFormatting>
  <conditionalFormatting sqref="AM3:AM38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0.3</formula>
    </cfRule>
  </conditionalFormatting>
  <pageMargins left="0.25" right="0.25" top="0.75" bottom="0.75" header="0.3" footer="0.3"/>
  <pageSetup paperSize="9" scale="22" orientation="landscape"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005134BD-FDAA-411C-B577-0EE01F4D19D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U3:V3 F3 I3 L3 O3 R3</xm:sqref>
        </x14:conditionalFormatting>
        <x14:conditionalFormatting xmlns:xm="http://schemas.microsoft.com/office/excel/2006/main">
          <x14:cfRule type="iconSet" priority="12" id="{9FD57344-EF14-4875-9C69-CFC6F97EF9F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U4:V5 F4:F5 I4:I5 L4:L5 O4:O5 R4:R5</xm:sqref>
        </x14:conditionalFormatting>
        <x14:conditionalFormatting xmlns:xm="http://schemas.microsoft.com/office/excel/2006/main">
          <x14:cfRule type="iconSet" priority="9" id="{54864D4E-4895-44C9-8A77-4CE4A3224F9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U6:V18 F6:F18 I6:I18 L6:L18 O6:O18 R6:R18 R20:R38 O20:O38 L20:L38 U20:V38 I20:I38 F20:F38</xm:sqref>
        </x14:conditionalFormatting>
        <x14:conditionalFormatting xmlns:xm="http://schemas.microsoft.com/office/excel/2006/main">
          <x14:cfRule type="iconSet" priority="7" id="{9FCA8D99-F539-4ABF-98F4-F3652C02BAB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U19:V19 F19 I19 L19 O19 R19</xm:sqref>
        </x14:conditionalFormatting>
        <x14:conditionalFormatting xmlns:xm="http://schemas.microsoft.com/office/excel/2006/main">
          <x14:cfRule type="iconSet" priority="8" id="{8C7D17C5-7570-43B3-A46C-EFE9C3882233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Z19</xm:sqref>
        </x14:conditionalFormatting>
        <x14:conditionalFormatting xmlns:xm="http://schemas.microsoft.com/office/excel/2006/main">
          <x14:cfRule type="iconSet" priority="10" id="{E05E4157-0C90-4347-960B-5E7FDC61D90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AS18:AT18 AP18</xm:sqref>
        </x14:conditionalFormatting>
        <x14:conditionalFormatting xmlns:xm="http://schemas.microsoft.com/office/excel/2006/main">
          <x14:cfRule type="iconSet" priority="51" id="{5F647B2C-A7C1-4F25-A0E1-96BBC9ECE91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AS19:AT19 AP19</xm:sqref>
        </x14:conditionalFormatting>
        <x14:conditionalFormatting xmlns:xm="http://schemas.microsoft.com/office/excel/2006/main">
          <x14:cfRule type="iconSet" priority="50" id="{ECBE618D-28E0-409E-A9F9-DA728EFE369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AS20:AT20 AP20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DED998-7AB1-4736-A433-9F951EB8A8D2}">
          <x14:formula1>
            <xm:f>比賽時間輸入!$A:$A</xm:f>
          </x14:formula1>
          <xm:sqref>AB3:AB38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900C3-A899-4DF6-BAA1-7AFAF0D3CE43}">
  <sheetPr>
    <tabColor theme="5" tint="0.59999389629810485"/>
  </sheetPr>
  <dimension ref="A1:AN55"/>
  <sheetViews>
    <sheetView zoomScale="70" zoomScaleNormal="70" workbookViewId="0">
      <selection activeCell="D3" sqref="D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29">_xlfn._xlws.SORT(_xlfn._xlws.FILTER(資料輸入!F:L, ISNUMBER(MATCH(資料輸入!E:E, 蘇柏亞!C3, 0))), 1, TRUE)</f>
        <v>1120324</v>
      </c>
      <c r="Y2" s="16">
        <v>55.3</v>
      </c>
      <c r="Z2" s="16">
        <v>15.5</v>
      </c>
      <c r="AA2" s="16">
        <v>8.6</v>
      </c>
      <c r="AB2" s="16">
        <v>46.7</v>
      </c>
      <c r="AC2" s="16">
        <v>43.8</v>
      </c>
      <c r="AD2" s="16">
        <v>31.2</v>
      </c>
      <c r="AE2" s="16"/>
      <c r="AF2" s="17">
        <f t="shared" ref="AF2:AF55" si="0">DATE(MID(X2,1,3)+1911,MID(X2,4,2),MID(X2,6,2))</f>
        <v>45009</v>
      </c>
      <c r="AG2" s="18">
        <f t="shared" ref="AG2:AG55" si="1">1-(Y2-AD2)/Y2</f>
        <v>0.56419529837251359</v>
      </c>
    </row>
    <row r="3" spans="1:40">
      <c r="A3" s="20">
        <f>MAX(X:X)</f>
        <v>1140204</v>
      </c>
      <c r="B3" s="19" t="str">
        <f>K6&amp;J7</f>
        <v>33周前</v>
      </c>
      <c r="C3" s="39" t="s">
        <v>119</v>
      </c>
      <c r="D3" s="21" t="s">
        <v>24</v>
      </c>
      <c r="E3" s="20">
        <f>LOOKUP($A$3,日期,體重_kg)</f>
        <v>55.4</v>
      </c>
      <c r="F3" s="20">
        <f>LOOKUP($A$3,日期,體重變化)</f>
        <v>-1.1000000000000014</v>
      </c>
      <c r="G3" s="20" t="str">
        <f>IF(E3&lt;C8,"Q1",IF(E3&lt;C9,"Q2",IF(E3&lt;C10,"Q3",IF(E3&lt;3000,"Q4"))))</f>
        <v>Q2</v>
      </c>
      <c r="H3" s="20">
        <f>LOOKUP($A$3,日期,體脂率)</f>
        <v>16.899999999999999</v>
      </c>
      <c r="I3" s="20">
        <f>LOOKUP($A$3,日期,體脂率變化)</f>
        <v>-0.5</v>
      </c>
      <c r="J3" s="20" t="str">
        <f>IF(H3&lt;D8,"Q1",IF(H3&lt;D9,"Q2",IF(H3&lt;D10,"Q3",IF(H3&lt;3000,"Q4"))))</f>
        <v>Q3</v>
      </c>
      <c r="K3" s="20">
        <f>LOOKUP($A$3,日期,脂肪重_kg)</f>
        <v>9.4</v>
      </c>
      <c r="L3" s="20">
        <f>LOOKUP($A$3,日期,脂肪重變化)</f>
        <v>-0.40000000000000036</v>
      </c>
      <c r="M3" s="20" t="str">
        <f>IF(K3&lt;E8,"Q1",IF(K3&lt;E9,"Q2",IF(K3&lt;E10,"Q3",IF(K3&lt;3000,"Q4"))))</f>
        <v>Q3</v>
      </c>
      <c r="N3" s="20">
        <f>LOOKUP($A$3,日期,去脂重_kg)</f>
        <v>46</v>
      </c>
      <c r="O3" s="20">
        <f>LOOKUP($A$3,日期,去脂重變化)</f>
        <v>-0.70000000000000284</v>
      </c>
      <c r="P3" s="20" t="str">
        <f>IF(N3&lt;F8,"Q1",IF(N3&lt;F9,"Q2",IF(N3&lt;F10,"Q3",IF(N3&lt;3000,"Q4"))))</f>
        <v>Q1</v>
      </c>
      <c r="Q3" s="20">
        <f>LOOKUP($A$3,日期,肌肉量)</f>
        <v>43.1</v>
      </c>
      <c r="R3" s="20">
        <f>LOOKUP($A$3,日期,肌肉量變化)</f>
        <v>-0.69999999999999574</v>
      </c>
      <c r="S3" s="20" t="str">
        <f>IF(Q3&lt;G8,"Q1",IF(Q3&lt;G9,"Q2",IF(Q3&lt;G10,"Q3",IF(Q3&lt;3000,"Q4"))))</f>
        <v>Q1</v>
      </c>
      <c r="T3" s="20">
        <f>LOOKUP($A$3,日期,身體總水份kg)</f>
        <v>30.3</v>
      </c>
      <c r="U3" s="22">
        <f>LOOKUP($A$3,日期,水分變化KG)</f>
        <v>-0.80000000000000071</v>
      </c>
      <c r="V3" s="23">
        <f>LOOKUP($A$3,日期,水分變化)</f>
        <v>-3.5110699338679607E-3</v>
      </c>
      <c r="W3" s="20" t="str">
        <f>IF(T3&lt;H8,"Q1",IF(T3&lt;H9,"Q2",IF(T3&lt;H10,"Q3",IF(T3&lt;3000,"Q4"))))</f>
        <v>Q1</v>
      </c>
      <c r="X3" s="15">
        <v>1120413</v>
      </c>
      <c r="Y3" s="16">
        <v>55.8</v>
      </c>
      <c r="Z3" s="16">
        <v>14.2</v>
      </c>
      <c r="AA3" s="16">
        <v>7.9</v>
      </c>
      <c r="AB3" s="16">
        <v>47.9</v>
      </c>
      <c r="AC3" s="16">
        <v>44.9</v>
      </c>
      <c r="AD3" s="16">
        <v>32</v>
      </c>
      <c r="AE3" s="15">
        <f t="shared" ref="AE3:AE55" si="2">X2</f>
        <v>1120324</v>
      </c>
      <c r="AF3" s="17">
        <f t="shared" si="0"/>
        <v>45029</v>
      </c>
      <c r="AG3" s="18">
        <f t="shared" si="1"/>
        <v>0.57347670250896066</v>
      </c>
      <c r="AH3" s="19">
        <f t="shared" ref="AH3:AM18" si="3">Y3-Y2</f>
        <v>0.5</v>
      </c>
      <c r="AI3" s="24">
        <f t="shared" si="3"/>
        <v>-1.3000000000000007</v>
      </c>
      <c r="AJ3" s="24">
        <f t="shared" si="3"/>
        <v>-0.69999999999999929</v>
      </c>
      <c r="AK3" s="24">
        <f t="shared" si="3"/>
        <v>1.1999999999999957</v>
      </c>
      <c r="AL3" s="24">
        <f t="shared" si="3"/>
        <v>1.1000000000000014</v>
      </c>
      <c r="AM3" s="19">
        <f t="shared" si="3"/>
        <v>0.80000000000000071</v>
      </c>
      <c r="AN3" s="25">
        <f>AG3-AG2</f>
        <v>9.281404136447069E-3</v>
      </c>
    </row>
    <row r="4" spans="1:40">
      <c r="A4" s="26">
        <f>DATE(MID(A3,1,3)+1911,MID(A3,4,2),MID(A3,6,2))</f>
        <v>45692</v>
      </c>
      <c r="B4" s="26">
        <f>DATE(MID(B17,1,3)+1911,MID(B17,4,2),MID(B17,6,2))</f>
        <v>45463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>
        <v>1120504</v>
      </c>
      <c r="Y4" s="16">
        <v>54.2</v>
      </c>
      <c r="Z4" s="16">
        <v>14.3</v>
      </c>
      <c r="AA4" s="16">
        <v>7.8</v>
      </c>
      <c r="AB4" s="16">
        <v>46.4</v>
      </c>
      <c r="AC4" s="16">
        <v>43.5</v>
      </c>
      <c r="AD4" s="16">
        <v>30.4</v>
      </c>
      <c r="AE4" s="15">
        <f t="shared" si="2"/>
        <v>1120413</v>
      </c>
      <c r="AF4" s="17">
        <f t="shared" si="0"/>
        <v>45050</v>
      </c>
      <c r="AG4" s="18">
        <f t="shared" si="1"/>
        <v>0.56088560885608851</v>
      </c>
      <c r="AH4" s="19">
        <f t="shared" si="3"/>
        <v>-1.5999999999999943</v>
      </c>
      <c r="AI4" s="24">
        <f t="shared" si="3"/>
        <v>0.10000000000000142</v>
      </c>
      <c r="AJ4" s="24">
        <f t="shared" si="3"/>
        <v>-0.10000000000000053</v>
      </c>
      <c r="AK4" s="24">
        <f t="shared" si="3"/>
        <v>-1.5</v>
      </c>
      <c r="AL4" s="24">
        <f t="shared" si="3"/>
        <v>-1.3999999999999986</v>
      </c>
      <c r="AM4" s="19">
        <f t="shared" si="3"/>
        <v>-1.6000000000000014</v>
      </c>
      <c r="AN4" s="25">
        <f t="shared" ref="AN4:AN55" si="4">AG4-AG3</f>
        <v>-1.2591093652872143E-2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>
        <v>1120629</v>
      </c>
      <c r="Y5" s="16">
        <v>54.4</v>
      </c>
      <c r="Z5" s="16">
        <v>14.1</v>
      </c>
      <c r="AA5" s="16">
        <v>7.7</v>
      </c>
      <c r="AB5" s="16">
        <v>46.7</v>
      </c>
      <c r="AC5" s="16">
        <v>43.8</v>
      </c>
      <c r="AD5" s="16">
        <v>30.5</v>
      </c>
      <c r="AE5" s="15">
        <f t="shared" si="2"/>
        <v>1120504</v>
      </c>
      <c r="AF5" s="17">
        <f t="shared" si="0"/>
        <v>45106</v>
      </c>
      <c r="AG5" s="18">
        <f t="shared" si="1"/>
        <v>0.56066176470588236</v>
      </c>
      <c r="AH5" s="19">
        <f t="shared" si="3"/>
        <v>0.19999999999999574</v>
      </c>
      <c r="AI5" s="24">
        <f t="shared" si="3"/>
        <v>-0.20000000000000107</v>
      </c>
      <c r="AJ5" s="24">
        <f t="shared" si="3"/>
        <v>-9.9999999999999645E-2</v>
      </c>
      <c r="AK5" s="24">
        <f t="shared" si="3"/>
        <v>0.30000000000000426</v>
      </c>
      <c r="AL5" s="24">
        <f t="shared" si="3"/>
        <v>0.29999999999999716</v>
      </c>
      <c r="AM5" s="19">
        <f t="shared" si="3"/>
        <v>0.10000000000000142</v>
      </c>
      <c r="AN5" s="25">
        <f t="shared" si="4"/>
        <v>-2.2384415020615389E-4</v>
      </c>
    </row>
    <row r="6" spans="1:40">
      <c r="B6" s="29" t="s">
        <v>10</v>
      </c>
      <c r="C6" s="31">
        <f t="shared" ref="C6:H6" si="5">_xlfn.QUARTILE.INC(Y:Y,1)</f>
        <v>52.424999999999997</v>
      </c>
      <c r="D6" s="31">
        <f t="shared" si="5"/>
        <v>12.95</v>
      </c>
      <c r="E6" s="31">
        <f t="shared" si="5"/>
        <v>6.75</v>
      </c>
      <c r="F6" s="31">
        <f t="shared" si="5"/>
        <v>45.650000000000006</v>
      </c>
      <c r="G6" s="31">
        <f t="shared" si="5"/>
        <v>42.85</v>
      </c>
      <c r="H6" s="31">
        <f t="shared" si="5"/>
        <v>29.9</v>
      </c>
      <c r="J6" s="28">
        <f>A4-B4</f>
        <v>229</v>
      </c>
      <c r="K6" s="28">
        <f>ROUND(K7,0)</f>
        <v>33</v>
      </c>
      <c r="X6" s="15">
        <v>1120713</v>
      </c>
      <c r="Y6" s="16">
        <v>56.1</v>
      </c>
      <c r="Z6" s="16">
        <v>14.8</v>
      </c>
      <c r="AA6" s="16">
        <v>8.3000000000000007</v>
      </c>
      <c r="AB6" s="16">
        <v>47.8</v>
      </c>
      <c r="AC6" s="16">
        <v>44.8</v>
      </c>
      <c r="AD6" s="16">
        <v>31.8</v>
      </c>
      <c r="AE6" s="15">
        <f t="shared" si="2"/>
        <v>1120629</v>
      </c>
      <c r="AF6" s="17">
        <f t="shared" si="0"/>
        <v>45120</v>
      </c>
      <c r="AG6" s="18">
        <f t="shared" si="1"/>
        <v>0.5668449197860963</v>
      </c>
      <c r="AH6" s="19">
        <f t="shared" si="3"/>
        <v>1.7000000000000028</v>
      </c>
      <c r="AI6" s="24">
        <f t="shared" si="3"/>
        <v>0.70000000000000107</v>
      </c>
      <c r="AJ6" s="24">
        <f t="shared" si="3"/>
        <v>0.60000000000000053</v>
      </c>
      <c r="AK6" s="24">
        <f t="shared" si="3"/>
        <v>1.0999999999999943</v>
      </c>
      <c r="AL6" s="24">
        <f t="shared" si="3"/>
        <v>1</v>
      </c>
      <c r="AM6" s="19">
        <f t="shared" si="3"/>
        <v>1.3000000000000007</v>
      </c>
      <c r="AN6" s="25">
        <f t="shared" si="4"/>
        <v>6.1831550802139423E-3</v>
      </c>
    </row>
    <row r="7" spans="1:40">
      <c r="B7" s="19" t="str">
        <f>C3</f>
        <v>蘇柏亞</v>
      </c>
      <c r="C7" s="19">
        <f>E3</f>
        <v>55.4</v>
      </c>
      <c r="D7" s="19">
        <f>H3</f>
        <v>16.899999999999999</v>
      </c>
      <c r="E7" s="19">
        <f>K3</f>
        <v>9.4</v>
      </c>
      <c r="F7" s="19">
        <f>N3</f>
        <v>46</v>
      </c>
      <c r="G7" s="19">
        <f>Q3</f>
        <v>43.1</v>
      </c>
      <c r="H7" s="19">
        <f>T3</f>
        <v>30.3</v>
      </c>
      <c r="J7" s="32" t="s">
        <v>21</v>
      </c>
      <c r="K7" s="19">
        <f>J6/7</f>
        <v>32.714285714285715</v>
      </c>
      <c r="X7" s="15">
        <v>1120720</v>
      </c>
      <c r="Y7" s="16">
        <v>55.6</v>
      </c>
      <c r="Z7" s="16">
        <v>16</v>
      </c>
      <c r="AA7" s="16">
        <v>8.9</v>
      </c>
      <c r="AB7" s="16">
        <v>46.7</v>
      </c>
      <c r="AC7" s="16">
        <v>43.8</v>
      </c>
      <c r="AD7" s="16">
        <v>30.7</v>
      </c>
      <c r="AE7" s="15">
        <f t="shared" si="2"/>
        <v>1120713</v>
      </c>
      <c r="AF7" s="17">
        <f t="shared" si="0"/>
        <v>45127</v>
      </c>
      <c r="AG7" s="18">
        <f t="shared" si="1"/>
        <v>0.55215827338129486</v>
      </c>
      <c r="AH7" s="19">
        <f t="shared" si="3"/>
        <v>-0.5</v>
      </c>
      <c r="AI7" s="24">
        <f t="shared" si="3"/>
        <v>1.1999999999999993</v>
      </c>
      <c r="AJ7" s="24">
        <f t="shared" si="3"/>
        <v>0.59999999999999964</v>
      </c>
      <c r="AK7" s="24">
        <f t="shared" si="3"/>
        <v>-1.0999999999999943</v>
      </c>
      <c r="AL7" s="24">
        <f t="shared" si="3"/>
        <v>-1</v>
      </c>
      <c r="AM7" s="19">
        <f t="shared" si="3"/>
        <v>-1.1000000000000014</v>
      </c>
      <c r="AN7" s="25">
        <f t="shared" si="4"/>
        <v>-1.468664640480144E-2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55.1</v>
      </c>
      <c r="D8" s="31">
        <f t="shared" si="6"/>
        <v>14.7</v>
      </c>
      <c r="E8" s="31">
        <f t="shared" si="6"/>
        <v>8.1000000000000014</v>
      </c>
      <c r="F8" s="31">
        <f t="shared" si="6"/>
        <v>46.349999999999994</v>
      </c>
      <c r="G8" s="31">
        <f t="shared" si="6"/>
        <v>43.45</v>
      </c>
      <c r="H8" s="31">
        <f t="shared" si="6"/>
        <v>30.45</v>
      </c>
      <c r="J8" s="30"/>
      <c r="K8" s="30"/>
      <c r="L8" s="30"/>
      <c r="M8" s="30"/>
      <c r="N8" s="30"/>
      <c r="O8" s="30"/>
      <c r="X8" s="15">
        <v>1120817</v>
      </c>
      <c r="Y8" s="16">
        <v>56.6</v>
      </c>
      <c r="Z8" s="16">
        <v>17</v>
      </c>
      <c r="AA8" s="16">
        <v>9.6</v>
      </c>
      <c r="AB8" s="16">
        <v>47</v>
      </c>
      <c r="AC8" s="16">
        <v>44.1</v>
      </c>
      <c r="AD8" s="16">
        <v>31.3</v>
      </c>
      <c r="AE8" s="15">
        <f t="shared" si="2"/>
        <v>1120720</v>
      </c>
      <c r="AF8" s="17">
        <f t="shared" si="0"/>
        <v>45155</v>
      </c>
      <c r="AG8" s="18">
        <f t="shared" si="1"/>
        <v>0.55300353356890453</v>
      </c>
      <c r="AH8" s="19">
        <f t="shared" si="3"/>
        <v>1</v>
      </c>
      <c r="AI8" s="24">
        <f t="shared" si="3"/>
        <v>1</v>
      </c>
      <c r="AJ8" s="24">
        <f t="shared" si="3"/>
        <v>0.69999999999999929</v>
      </c>
      <c r="AK8" s="24">
        <f t="shared" si="3"/>
        <v>0.29999999999999716</v>
      </c>
      <c r="AL8" s="24">
        <f t="shared" si="3"/>
        <v>0.30000000000000426</v>
      </c>
      <c r="AM8" s="19">
        <f t="shared" si="3"/>
        <v>0.60000000000000142</v>
      </c>
      <c r="AN8" s="25">
        <f t="shared" si="4"/>
        <v>8.4526018760966437E-4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55.524999999999999</v>
      </c>
      <c r="D9" s="31">
        <f t="shared" si="7"/>
        <v>16</v>
      </c>
      <c r="E9" s="31">
        <f t="shared" si="7"/>
        <v>8.9</v>
      </c>
      <c r="F9" s="31">
        <f t="shared" si="7"/>
        <v>46.7</v>
      </c>
      <c r="G9" s="31">
        <f t="shared" si="7"/>
        <v>43.8</v>
      </c>
      <c r="H9" s="31">
        <f t="shared" si="7"/>
        <v>31.2</v>
      </c>
      <c r="X9" s="15">
        <v>1120824</v>
      </c>
      <c r="Y9" s="16">
        <v>56.8</v>
      </c>
      <c r="Z9" s="16">
        <v>15.4</v>
      </c>
      <c r="AA9" s="16">
        <v>8.6999999999999993</v>
      </c>
      <c r="AB9" s="16">
        <v>48.1</v>
      </c>
      <c r="AC9" s="16">
        <v>45.1</v>
      </c>
      <c r="AD9" s="16">
        <v>32.299999999999997</v>
      </c>
      <c r="AE9" s="15">
        <f t="shared" si="2"/>
        <v>1120817</v>
      </c>
      <c r="AF9" s="17">
        <f t="shared" si="0"/>
        <v>45162</v>
      </c>
      <c r="AG9" s="18">
        <f t="shared" si="1"/>
        <v>0.56866197183098588</v>
      </c>
      <c r="AH9" s="19">
        <f t="shared" si="3"/>
        <v>0.19999999999999574</v>
      </c>
      <c r="AI9" s="24">
        <f t="shared" si="3"/>
        <v>-1.5999999999999996</v>
      </c>
      <c r="AJ9" s="24">
        <f t="shared" si="3"/>
        <v>-0.90000000000000036</v>
      </c>
      <c r="AK9" s="24">
        <f t="shared" si="3"/>
        <v>1.1000000000000014</v>
      </c>
      <c r="AL9" s="24">
        <f t="shared" si="3"/>
        <v>1</v>
      </c>
      <c r="AM9" s="19">
        <f t="shared" si="3"/>
        <v>0.99999999999999645</v>
      </c>
      <c r="AN9" s="25">
        <f t="shared" si="4"/>
        <v>1.5658438262081353E-2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56.8</v>
      </c>
      <c r="D10" s="31">
        <f t="shared" si="8"/>
        <v>17.399999999999999</v>
      </c>
      <c r="E10" s="31">
        <f t="shared" si="8"/>
        <v>9.8000000000000007</v>
      </c>
      <c r="F10" s="31">
        <f t="shared" si="8"/>
        <v>48.1</v>
      </c>
      <c r="G10" s="31">
        <f t="shared" si="8"/>
        <v>45.1</v>
      </c>
      <c r="H10" s="31">
        <f t="shared" si="8"/>
        <v>32.299999999999997</v>
      </c>
      <c r="J10" s="30"/>
      <c r="K10" s="30"/>
      <c r="L10" s="30"/>
      <c r="M10" s="30"/>
      <c r="N10" s="30"/>
      <c r="O10" s="30"/>
      <c r="X10" s="15">
        <v>1120907</v>
      </c>
      <c r="Y10" s="16">
        <v>56.6</v>
      </c>
      <c r="Z10" s="16">
        <v>16.7</v>
      </c>
      <c r="AA10" s="16">
        <v>9.5</v>
      </c>
      <c r="AB10" s="16">
        <v>47.1</v>
      </c>
      <c r="AC10" s="16">
        <v>44.1</v>
      </c>
      <c r="AD10" s="16">
        <v>31.3</v>
      </c>
      <c r="AE10" s="15">
        <f t="shared" si="2"/>
        <v>1120824</v>
      </c>
      <c r="AF10" s="17">
        <f t="shared" si="0"/>
        <v>45176</v>
      </c>
      <c r="AG10" s="18">
        <f t="shared" si="1"/>
        <v>0.55300353356890453</v>
      </c>
      <c r="AH10" s="19">
        <f t="shared" si="3"/>
        <v>-0.19999999999999574</v>
      </c>
      <c r="AI10" s="24">
        <f t="shared" si="3"/>
        <v>1.2999999999999989</v>
      </c>
      <c r="AJ10" s="24">
        <f t="shared" si="3"/>
        <v>0.80000000000000071</v>
      </c>
      <c r="AK10" s="24">
        <f t="shared" si="3"/>
        <v>-1</v>
      </c>
      <c r="AL10" s="24">
        <f t="shared" si="3"/>
        <v>-1</v>
      </c>
      <c r="AM10" s="19">
        <f t="shared" si="3"/>
        <v>-0.99999999999999645</v>
      </c>
      <c r="AN10" s="25">
        <f t="shared" si="4"/>
        <v>-1.5658438262081353E-2</v>
      </c>
    </row>
    <row r="11" spans="1:40">
      <c r="Q11" s="28" t="s">
        <v>23</v>
      </c>
      <c r="X11" s="15">
        <v>1121102</v>
      </c>
      <c r="Y11" s="16">
        <v>55.5</v>
      </c>
      <c r="Z11" s="16">
        <v>15.3</v>
      </c>
      <c r="AA11" s="16">
        <v>8.5</v>
      </c>
      <c r="AB11" s="16">
        <v>47</v>
      </c>
      <c r="AC11" s="16">
        <v>44.1</v>
      </c>
      <c r="AD11" s="16">
        <v>31.3</v>
      </c>
      <c r="AE11" s="15">
        <f t="shared" si="2"/>
        <v>1120907</v>
      </c>
      <c r="AF11" s="17">
        <f t="shared" si="0"/>
        <v>45232</v>
      </c>
      <c r="AG11" s="18">
        <f t="shared" si="1"/>
        <v>0.56396396396396398</v>
      </c>
      <c r="AH11" s="19">
        <f t="shared" si="3"/>
        <v>-1.1000000000000014</v>
      </c>
      <c r="AI11" s="24">
        <f t="shared" si="3"/>
        <v>-1.3999999999999986</v>
      </c>
      <c r="AJ11" s="24">
        <f t="shared" si="3"/>
        <v>-1</v>
      </c>
      <c r="AK11" s="24">
        <f t="shared" si="3"/>
        <v>-0.10000000000000142</v>
      </c>
      <c r="AL11" s="24">
        <f t="shared" si="3"/>
        <v>0</v>
      </c>
      <c r="AM11" s="19">
        <f t="shared" si="3"/>
        <v>0</v>
      </c>
      <c r="AN11" s="25">
        <f t="shared" si="4"/>
        <v>1.0960430395059451E-2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>
        <v>1121116</v>
      </c>
      <c r="Y12" s="16">
        <v>55.1</v>
      </c>
      <c r="Z12" s="16">
        <v>16</v>
      </c>
      <c r="AA12" s="16">
        <v>8.8000000000000007</v>
      </c>
      <c r="AB12" s="16">
        <v>46.3</v>
      </c>
      <c r="AC12" s="16">
        <v>43.4</v>
      </c>
      <c r="AD12" s="16">
        <v>30.3</v>
      </c>
      <c r="AE12" s="15">
        <f t="shared" si="2"/>
        <v>1121102</v>
      </c>
      <c r="AF12" s="17">
        <f t="shared" si="0"/>
        <v>45246</v>
      </c>
      <c r="AG12" s="18">
        <f t="shared" si="1"/>
        <v>0.54990925589836659</v>
      </c>
      <c r="AH12" s="19">
        <f t="shared" si="3"/>
        <v>-0.39999999999999858</v>
      </c>
      <c r="AI12" s="24">
        <f t="shared" si="3"/>
        <v>0.69999999999999929</v>
      </c>
      <c r="AJ12" s="24">
        <f t="shared" si="3"/>
        <v>0.30000000000000071</v>
      </c>
      <c r="AK12" s="24">
        <f t="shared" si="3"/>
        <v>-0.70000000000000284</v>
      </c>
      <c r="AL12" s="24">
        <f t="shared" si="3"/>
        <v>-0.70000000000000284</v>
      </c>
      <c r="AM12" s="19">
        <f t="shared" si="3"/>
        <v>-1</v>
      </c>
      <c r="AN12" s="25">
        <f t="shared" si="4"/>
        <v>-1.4054708065597388E-2</v>
      </c>
    </row>
    <row r="13" spans="1:40">
      <c r="B13" s="19">
        <f>LOOKUP(B14,日期,上次量測)</f>
        <v>1130307</v>
      </c>
      <c r="C13" s="19">
        <f t="shared" ref="C13:C18" si="9">LOOKUP(B13,日期,體重_kg)</f>
        <v>50.6</v>
      </c>
      <c r="D13" s="19">
        <f t="shared" ref="D13:D18" si="10">LOOKUP(B13,日期,體脂率)</f>
        <v>12.8</v>
      </c>
      <c r="E13" s="19">
        <f t="shared" ref="E13:E18" si="11">LOOKUP(B13,日期,脂肪重_kg)</f>
        <v>6.5</v>
      </c>
      <c r="F13" s="19">
        <f t="shared" ref="F13:F18" si="12">LOOKUP(B13,日期,去脂重_kg)</f>
        <v>44.1</v>
      </c>
      <c r="G13" s="19">
        <f t="shared" ref="G13:G18" si="13">LOOKUP(B13,日期,肌肉量)</f>
        <v>41.4</v>
      </c>
      <c r="H13" s="19">
        <f t="shared" ref="H13:H18" si="14">LOOKUP(B13,日期,身體總水份kg)</f>
        <v>28.6</v>
      </c>
      <c r="I13" s="25">
        <f t="shared" ref="I13:I18" si="15">LOOKUP(B13,日期,身體總水份)</f>
        <v>0.56521739130434789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>
        <v>1121123</v>
      </c>
      <c r="Y13" s="16">
        <v>55.1</v>
      </c>
      <c r="Z13" s="16">
        <v>16.2</v>
      </c>
      <c r="AA13" s="16">
        <v>8.9</v>
      </c>
      <c r="AB13" s="16">
        <v>46.2</v>
      </c>
      <c r="AC13" s="16">
        <v>43.3</v>
      </c>
      <c r="AD13" s="16">
        <v>30.5</v>
      </c>
      <c r="AE13" s="15">
        <f t="shared" si="2"/>
        <v>1121116</v>
      </c>
      <c r="AF13" s="17">
        <f t="shared" si="0"/>
        <v>45253</v>
      </c>
      <c r="AG13" s="18">
        <f t="shared" si="1"/>
        <v>0.55353901996370236</v>
      </c>
      <c r="AH13" s="19">
        <f t="shared" si="3"/>
        <v>0</v>
      </c>
      <c r="AI13" s="24">
        <f t="shared" si="3"/>
        <v>0.19999999999999929</v>
      </c>
      <c r="AJ13" s="24">
        <f t="shared" si="3"/>
        <v>9.9999999999999645E-2</v>
      </c>
      <c r="AK13" s="24">
        <f t="shared" si="3"/>
        <v>-9.9999999999994316E-2</v>
      </c>
      <c r="AL13" s="24">
        <f t="shared" si="3"/>
        <v>-0.10000000000000142</v>
      </c>
      <c r="AM13" s="19">
        <f t="shared" si="3"/>
        <v>0.19999999999999929</v>
      </c>
      <c r="AN13" s="25">
        <f t="shared" si="4"/>
        <v>3.6297640653357721E-3</v>
      </c>
    </row>
    <row r="14" spans="1:40">
      <c r="B14" s="19">
        <f>LOOKUP(B15,日期,上次量測)</f>
        <v>1130328</v>
      </c>
      <c r="C14" s="19">
        <f t="shared" si="9"/>
        <v>55.1</v>
      </c>
      <c r="D14" s="19">
        <f t="shared" si="10"/>
        <v>15.6</v>
      </c>
      <c r="E14" s="19">
        <f t="shared" si="11"/>
        <v>8.6</v>
      </c>
      <c r="F14" s="19">
        <f t="shared" si="12"/>
        <v>46.5</v>
      </c>
      <c r="G14" s="19">
        <f t="shared" si="13"/>
        <v>43.6</v>
      </c>
      <c r="H14" s="19">
        <f t="shared" si="14"/>
        <v>31.2</v>
      </c>
      <c r="I14" s="25">
        <f t="shared" si="15"/>
        <v>0.56624319419237745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>
        <v>1121130</v>
      </c>
      <c r="Y14" s="16">
        <v>54.1</v>
      </c>
      <c r="Z14" s="16">
        <v>14.1</v>
      </c>
      <c r="AA14" s="16">
        <v>7.6</v>
      </c>
      <c r="AB14" s="16">
        <v>46.5</v>
      </c>
      <c r="AC14" s="16">
        <v>43.6</v>
      </c>
      <c r="AD14" s="16">
        <v>30.5</v>
      </c>
      <c r="AE14" s="15">
        <f t="shared" si="2"/>
        <v>1121123</v>
      </c>
      <c r="AF14" s="17">
        <f t="shared" si="0"/>
        <v>45260</v>
      </c>
      <c r="AG14" s="18">
        <f t="shared" si="1"/>
        <v>0.56377079482439929</v>
      </c>
      <c r="AH14" s="19">
        <f t="shared" si="3"/>
        <v>-1</v>
      </c>
      <c r="AI14" s="24">
        <f t="shared" si="3"/>
        <v>-2.0999999999999996</v>
      </c>
      <c r="AJ14" s="24">
        <f t="shared" si="3"/>
        <v>-1.3000000000000007</v>
      </c>
      <c r="AK14" s="24">
        <f t="shared" si="3"/>
        <v>0.29999999999999716</v>
      </c>
      <c r="AL14" s="24">
        <f t="shared" si="3"/>
        <v>0.30000000000000426</v>
      </c>
      <c r="AM14" s="19">
        <f t="shared" si="3"/>
        <v>0</v>
      </c>
      <c r="AN14" s="25">
        <f t="shared" si="4"/>
        <v>1.0231774860696929E-2</v>
      </c>
    </row>
    <row r="15" spans="1:40">
      <c r="B15" s="19">
        <f>LOOKUP(B16,日期,上次量測)</f>
        <v>1130502</v>
      </c>
      <c r="C15" s="19">
        <f t="shared" si="9"/>
        <v>55.5</v>
      </c>
      <c r="D15" s="19">
        <f t="shared" si="10"/>
        <v>16</v>
      </c>
      <c r="E15" s="19">
        <f t="shared" si="11"/>
        <v>8.9</v>
      </c>
      <c r="F15" s="19">
        <f t="shared" si="12"/>
        <v>46.6</v>
      </c>
      <c r="G15" s="19">
        <f t="shared" si="13"/>
        <v>43.7</v>
      </c>
      <c r="H15" s="19">
        <f t="shared" si="14"/>
        <v>31.1</v>
      </c>
      <c r="I15" s="25">
        <f t="shared" si="15"/>
        <v>0.56036036036036041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>
        <v>1121207</v>
      </c>
      <c r="Y15" s="16">
        <v>53.7</v>
      </c>
      <c r="Z15" s="16">
        <v>14.6</v>
      </c>
      <c r="AA15" s="16">
        <v>7.8</v>
      </c>
      <c r="AB15" s="16">
        <v>45.9</v>
      </c>
      <c r="AC15" s="16">
        <v>43.1</v>
      </c>
      <c r="AD15" s="16">
        <v>30.1</v>
      </c>
      <c r="AE15" s="15">
        <f t="shared" si="2"/>
        <v>1121130</v>
      </c>
      <c r="AF15" s="17">
        <f t="shared" si="0"/>
        <v>45267</v>
      </c>
      <c r="AG15" s="18">
        <f t="shared" si="1"/>
        <v>0.56052141527001864</v>
      </c>
      <c r="AH15" s="19">
        <f t="shared" si="3"/>
        <v>-0.39999999999999858</v>
      </c>
      <c r="AI15" s="24">
        <f t="shared" si="3"/>
        <v>0.5</v>
      </c>
      <c r="AJ15" s="24">
        <f t="shared" si="3"/>
        <v>0.20000000000000018</v>
      </c>
      <c r="AK15" s="24">
        <f t="shared" si="3"/>
        <v>-0.60000000000000142</v>
      </c>
      <c r="AL15" s="24">
        <f t="shared" si="3"/>
        <v>-0.5</v>
      </c>
      <c r="AM15" s="19">
        <f t="shared" si="3"/>
        <v>-0.39999999999999858</v>
      </c>
      <c r="AN15" s="25">
        <f t="shared" si="4"/>
        <v>-3.2493795543806492E-3</v>
      </c>
    </row>
    <row r="16" spans="1:40">
      <c r="B16" s="19">
        <f>LOOKUP(B17,日期,上次量測)</f>
        <v>1130509</v>
      </c>
      <c r="C16" s="19">
        <f t="shared" si="9"/>
        <v>55.2</v>
      </c>
      <c r="D16" s="19">
        <f t="shared" si="10"/>
        <v>17.2</v>
      </c>
      <c r="E16" s="19">
        <f t="shared" si="11"/>
        <v>9.5</v>
      </c>
      <c r="F16" s="19">
        <f t="shared" si="12"/>
        <v>45.7</v>
      </c>
      <c r="G16" s="19">
        <f t="shared" si="13"/>
        <v>42.9</v>
      </c>
      <c r="H16" s="19">
        <f t="shared" si="14"/>
        <v>30.1</v>
      </c>
      <c r="I16" s="25">
        <f t="shared" si="15"/>
        <v>0.54528985507246375</v>
      </c>
      <c r="P16" s="31"/>
      <c r="Q16" s="31"/>
      <c r="R16" s="31"/>
      <c r="S16" s="31"/>
      <c r="T16" s="31"/>
      <c r="U16" s="31"/>
      <c r="V16" s="31"/>
      <c r="W16" s="31"/>
      <c r="X16" s="15">
        <v>1121214</v>
      </c>
      <c r="Y16" s="16">
        <v>53.4</v>
      </c>
      <c r="Z16" s="16">
        <v>13.8</v>
      </c>
      <c r="AA16" s="16">
        <v>7.4</v>
      </c>
      <c r="AB16" s="16">
        <v>46</v>
      </c>
      <c r="AC16" s="16">
        <v>43.1</v>
      </c>
      <c r="AD16" s="16">
        <v>30.3</v>
      </c>
      <c r="AE16" s="15">
        <f t="shared" si="2"/>
        <v>1121207</v>
      </c>
      <c r="AF16" s="17">
        <f t="shared" si="0"/>
        <v>45274</v>
      </c>
      <c r="AG16" s="18">
        <f t="shared" si="1"/>
        <v>0.56741573033707871</v>
      </c>
      <c r="AH16" s="19">
        <f t="shared" si="3"/>
        <v>-0.30000000000000426</v>
      </c>
      <c r="AI16" s="24">
        <f t="shared" si="3"/>
        <v>-0.79999999999999893</v>
      </c>
      <c r="AJ16" s="24">
        <f t="shared" si="3"/>
        <v>-0.39999999999999947</v>
      </c>
      <c r="AK16" s="24">
        <f t="shared" si="3"/>
        <v>0.10000000000000142</v>
      </c>
      <c r="AL16" s="24">
        <f t="shared" si="3"/>
        <v>0</v>
      </c>
      <c r="AM16" s="19">
        <f t="shared" si="3"/>
        <v>0.19999999999999929</v>
      </c>
      <c r="AN16" s="25">
        <f t="shared" si="4"/>
        <v>6.8943150670600639E-3</v>
      </c>
    </row>
    <row r="17" spans="1:40">
      <c r="B17" s="19">
        <f>LOOKUP(B18,日期,上次量測)</f>
        <v>1130620</v>
      </c>
      <c r="C17" s="19">
        <f t="shared" si="9"/>
        <v>56.5</v>
      </c>
      <c r="D17" s="19">
        <f t="shared" si="10"/>
        <v>17.399999999999999</v>
      </c>
      <c r="E17" s="19">
        <f t="shared" si="11"/>
        <v>9.8000000000000007</v>
      </c>
      <c r="F17" s="19">
        <f t="shared" si="12"/>
        <v>46.7</v>
      </c>
      <c r="G17" s="19">
        <f t="shared" si="13"/>
        <v>43.8</v>
      </c>
      <c r="H17" s="19">
        <f t="shared" si="14"/>
        <v>31.1</v>
      </c>
      <c r="I17" s="25">
        <f t="shared" si="15"/>
        <v>0.55044247787610623</v>
      </c>
      <c r="Q17" s="31"/>
      <c r="R17" s="31"/>
      <c r="S17" s="31"/>
      <c r="T17" s="31"/>
      <c r="U17" s="31"/>
      <c r="V17" s="31"/>
      <c r="W17" s="31"/>
      <c r="X17" s="15">
        <v>1121221</v>
      </c>
      <c r="Y17" s="16">
        <v>52.6</v>
      </c>
      <c r="Z17" s="16">
        <v>13</v>
      </c>
      <c r="AA17" s="16">
        <v>6.8</v>
      </c>
      <c r="AB17" s="16">
        <v>45.8</v>
      </c>
      <c r="AC17" s="16">
        <v>43</v>
      </c>
      <c r="AD17" s="16">
        <v>30</v>
      </c>
      <c r="AE17" s="15">
        <f t="shared" si="2"/>
        <v>1121214</v>
      </c>
      <c r="AF17" s="17">
        <f t="shared" si="0"/>
        <v>45281</v>
      </c>
      <c r="AG17" s="18">
        <f t="shared" si="1"/>
        <v>0.57034220532319391</v>
      </c>
      <c r="AH17" s="19">
        <f t="shared" si="3"/>
        <v>-0.79999999999999716</v>
      </c>
      <c r="AI17" s="24">
        <f t="shared" si="3"/>
        <v>-0.80000000000000071</v>
      </c>
      <c r="AJ17" s="24">
        <f t="shared" si="3"/>
        <v>-0.60000000000000053</v>
      </c>
      <c r="AK17" s="24">
        <f t="shared" si="3"/>
        <v>-0.20000000000000284</v>
      </c>
      <c r="AL17" s="24">
        <f t="shared" si="3"/>
        <v>-0.10000000000000142</v>
      </c>
      <c r="AM17" s="19">
        <f t="shared" si="3"/>
        <v>-0.30000000000000071</v>
      </c>
      <c r="AN17" s="25">
        <f t="shared" si="4"/>
        <v>2.9264749861152017E-3</v>
      </c>
    </row>
    <row r="18" spans="1:40" ht="18.649999999999999" customHeight="1">
      <c r="A18" s="19"/>
      <c r="B18" s="19">
        <f>A3</f>
        <v>1140204</v>
      </c>
      <c r="C18" s="19">
        <f t="shared" si="9"/>
        <v>55.4</v>
      </c>
      <c r="D18" s="19">
        <f t="shared" si="10"/>
        <v>16.899999999999999</v>
      </c>
      <c r="E18" s="19">
        <f t="shared" si="11"/>
        <v>9.4</v>
      </c>
      <c r="F18" s="19">
        <f t="shared" si="12"/>
        <v>46</v>
      </c>
      <c r="G18" s="19">
        <f t="shared" si="13"/>
        <v>43.1</v>
      </c>
      <c r="H18" s="19">
        <f t="shared" si="14"/>
        <v>30.3</v>
      </c>
      <c r="I18" s="25">
        <f t="shared" si="15"/>
        <v>0.54693140794223827</v>
      </c>
      <c r="X18" s="15">
        <v>1121228</v>
      </c>
      <c r="Y18" s="16">
        <v>51.9</v>
      </c>
      <c r="Z18" s="16">
        <v>12.3</v>
      </c>
      <c r="AA18" s="16">
        <v>6.4</v>
      </c>
      <c r="AB18" s="16">
        <v>45.5</v>
      </c>
      <c r="AC18" s="16">
        <v>42.7</v>
      </c>
      <c r="AD18" s="16">
        <v>29.6</v>
      </c>
      <c r="AE18" s="15">
        <f t="shared" si="2"/>
        <v>1121221</v>
      </c>
      <c r="AF18" s="17">
        <f t="shared" si="0"/>
        <v>45288</v>
      </c>
      <c r="AG18" s="18">
        <f t="shared" si="1"/>
        <v>0.57032755298651261</v>
      </c>
      <c r="AH18" s="19">
        <f t="shared" si="3"/>
        <v>-0.70000000000000284</v>
      </c>
      <c r="AI18" s="24">
        <f t="shared" si="3"/>
        <v>-0.69999999999999929</v>
      </c>
      <c r="AJ18" s="24">
        <f t="shared" si="3"/>
        <v>-0.39999999999999947</v>
      </c>
      <c r="AK18" s="24">
        <f t="shared" si="3"/>
        <v>-0.29999999999999716</v>
      </c>
      <c r="AL18" s="24">
        <f t="shared" si="3"/>
        <v>-0.29999999999999716</v>
      </c>
      <c r="AM18" s="19">
        <f t="shared" si="3"/>
        <v>-0.39999999999999858</v>
      </c>
      <c r="AN18" s="25">
        <f t="shared" si="4"/>
        <v>-1.465233668129784E-5</v>
      </c>
    </row>
    <row r="19" spans="1:40">
      <c r="A19" s="19"/>
      <c r="X19" s="15">
        <v>1130104</v>
      </c>
      <c r="Y19" s="16">
        <v>51.2</v>
      </c>
      <c r="Z19" s="16">
        <v>12.4</v>
      </c>
      <c r="AA19" s="16">
        <v>6.3</v>
      </c>
      <c r="AB19" s="16">
        <v>44.9</v>
      </c>
      <c r="AC19" s="16">
        <v>42.1</v>
      </c>
      <c r="AD19" s="16">
        <v>29.1</v>
      </c>
      <c r="AE19" s="15">
        <f t="shared" si="2"/>
        <v>1121228</v>
      </c>
      <c r="AF19" s="17">
        <f t="shared" si="0"/>
        <v>45295</v>
      </c>
      <c r="AG19" s="18">
        <f t="shared" si="1"/>
        <v>0.568359375</v>
      </c>
      <c r="AH19" s="19">
        <f t="shared" ref="AH19:AM34" si="16">Y19-Y18</f>
        <v>-0.69999999999999574</v>
      </c>
      <c r="AI19" s="24">
        <f t="shared" si="16"/>
        <v>9.9999999999999645E-2</v>
      </c>
      <c r="AJ19" s="24">
        <f t="shared" si="16"/>
        <v>-0.10000000000000053</v>
      </c>
      <c r="AK19" s="24">
        <f t="shared" si="16"/>
        <v>-0.60000000000000142</v>
      </c>
      <c r="AL19" s="24">
        <f t="shared" si="16"/>
        <v>-0.60000000000000142</v>
      </c>
      <c r="AM19" s="19">
        <f t="shared" si="16"/>
        <v>-0.5</v>
      </c>
      <c r="AN19" s="25">
        <f t="shared" si="4"/>
        <v>-1.9681779865126092E-3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>
        <v>1130111</v>
      </c>
      <c r="Y20" s="16">
        <v>50.8</v>
      </c>
      <c r="Z20" s="16">
        <v>11.7</v>
      </c>
      <c r="AA20" s="16">
        <v>5.9</v>
      </c>
      <c r="AB20" s="16">
        <v>44.9</v>
      </c>
      <c r="AC20" s="16">
        <v>42.1</v>
      </c>
      <c r="AD20" s="16">
        <v>29.1</v>
      </c>
      <c r="AE20" s="15">
        <f t="shared" si="2"/>
        <v>1130104</v>
      </c>
      <c r="AF20" s="17">
        <f t="shared" si="0"/>
        <v>45302</v>
      </c>
      <c r="AG20" s="18">
        <f t="shared" si="1"/>
        <v>0.57283464566929143</v>
      </c>
      <c r="AH20" s="19">
        <f t="shared" si="16"/>
        <v>-0.40000000000000568</v>
      </c>
      <c r="AI20" s="24">
        <f t="shared" si="16"/>
        <v>-0.70000000000000107</v>
      </c>
      <c r="AJ20" s="24">
        <f t="shared" si="16"/>
        <v>-0.39999999999999947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>
        <f t="shared" si="4"/>
        <v>4.4752706692914312E-3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>
        <v>1130118</v>
      </c>
      <c r="Y21" s="16">
        <v>50.6</v>
      </c>
      <c r="Z21" s="16">
        <v>12.8</v>
      </c>
      <c r="AA21" s="16">
        <v>6.5</v>
      </c>
      <c r="AB21" s="16">
        <v>44.1</v>
      </c>
      <c r="AC21" s="16">
        <v>41.4</v>
      </c>
      <c r="AD21" s="16">
        <v>28.6</v>
      </c>
      <c r="AE21" s="15">
        <f t="shared" si="2"/>
        <v>1130111</v>
      </c>
      <c r="AF21" s="17">
        <f t="shared" si="0"/>
        <v>45309</v>
      </c>
      <c r="AG21" s="18">
        <f t="shared" si="1"/>
        <v>0.56521739130434789</v>
      </c>
      <c r="AH21" s="19">
        <f t="shared" si="16"/>
        <v>-0.19999999999999574</v>
      </c>
      <c r="AI21" s="24">
        <f t="shared" si="16"/>
        <v>1.1000000000000014</v>
      </c>
      <c r="AJ21" s="24">
        <f t="shared" si="16"/>
        <v>0.59999999999999964</v>
      </c>
      <c r="AK21" s="24">
        <f t="shared" si="16"/>
        <v>-0.79999999999999716</v>
      </c>
      <c r="AL21" s="24">
        <f t="shared" si="16"/>
        <v>-0.70000000000000284</v>
      </c>
      <c r="AM21" s="19">
        <f t="shared" si="16"/>
        <v>-0.5</v>
      </c>
      <c r="AN21" s="25">
        <f t="shared" si="4"/>
        <v>-7.6172543649435376E-3</v>
      </c>
    </row>
    <row r="22" spans="1:40">
      <c r="X22" s="15">
        <v>1130124</v>
      </c>
      <c r="Y22" s="16">
        <v>49</v>
      </c>
      <c r="Z22" s="16">
        <v>12.2</v>
      </c>
      <c r="AA22" s="16">
        <v>6</v>
      </c>
      <c r="AB22" s="16">
        <v>43</v>
      </c>
      <c r="AC22" s="16">
        <v>40.4</v>
      </c>
      <c r="AD22" s="16">
        <v>27.8</v>
      </c>
      <c r="AE22" s="15">
        <f t="shared" si="2"/>
        <v>1130118</v>
      </c>
      <c r="AF22" s="17">
        <f t="shared" si="0"/>
        <v>45315</v>
      </c>
      <c r="AG22" s="18">
        <f t="shared" si="1"/>
        <v>0.56734693877551023</v>
      </c>
      <c r="AH22" s="19">
        <f t="shared" si="16"/>
        <v>-1.6000000000000014</v>
      </c>
      <c r="AI22" s="24">
        <f t="shared" si="16"/>
        <v>-0.60000000000000142</v>
      </c>
      <c r="AJ22" s="24">
        <f t="shared" si="16"/>
        <v>-0.5</v>
      </c>
      <c r="AK22" s="24">
        <f t="shared" si="16"/>
        <v>-1.1000000000000014</v>
      </c>
      <c r="AL22" s="24">
        <f t="shared" si="16"/>
        <v>-1</v>
      </c>
      <c r="AM22" s="19">
        <f t="shared" si="16"/>
        <v>-0.80000000000000071</v>
      </c>
      <c r="AN22" s="25">
        <f t="shared" si="4"/>
        <v>2.1295474711623408E-3</v>
      </c>
    </row>
    <row r="23" spans="1:40">
      <c r="X23" s="15">
        <v>1130229</v>
      </c>
      <c r="Y23" s="16">
        <v>51.4</v>
      </c>
      <c r="Z23" s="16">
        <v>12.8</v>
      </c>
      <c r="AA23" s="16">
        <v>6.6</v>
      </c>
      <c r="AB23" s="16">
        <v>44.8</v>
      </c>
      <c r="AC23" s="16">
        <v>42</v>
      </c>
      <c r="AD23" s="16">
        <v>29.2</v>
      </c>
      <c r="AE23" s="15">
        <f t="shared" si="2"/>
        <v>1130124</v>
      </c>
      <c r="AF23" s="17">
        <f t="shared" si="0"/>
        <v>45351</v>
      </c>
      <c r="AG23" s="18">
        <f t="shared" si="1"/>
        <v>0.56809338521400776</v>
      </c>
      <c r="AH23" s="19">
        <f t="shared" si="16"/>
        <v>2.3999999999999986</v>
      </c>
      <c r="AI23" s="24">
        <f t="shared" si="16"/>
        <v>0.60000000000000142</v>
      </c>
      <c r="AJ23" s="24">
        <f t="shared" si="16"/>
        <v>0.59999999999999964</v>
      </c>
      <c r="AK23" s="24">
        <f t="shared" si="16"/>
        <v>1.7999999999999972</v>
      </c>
      <c r="AL23" s="24">
        <f t="shared" si="16"/>
        <v>1.6000000000000014</v>
      </c>
      <c r="AM23" s="19">
        <f t="shared" si="16"/>
        <v>1.3999999999999986</v>
      </c>
      <c r="AN23" s="25">
        <f t="shared" si="4"/>
        <v>7.4644643849752779E-4</v>
      </c>
    </row>
    <row r="24" spans="1:40">
      <c r="X24" s="15">
        <v>1130307</v>
      </c>
      <c r="Y24" s="16">
        <v>50.6</v>
      </c>
      <c r="Z24" s="16">
        <v>12.8</v>
      </c>
      <c r="AA24" s="16">
        <v>6.5</v>
      </c>
      <c r="AB24" s="16">
        <v>44.1</v>
      </c>
      <c r="AC24" s="16">
        <v>41.4</v>
      </c>
      <c r="AD24" s="16">
        <v>28.6</v>
      </c>
      <c r="AE24" s="15">
        <f t="shared" si="2"/>
        <v>1130229</v>
      </c>
      <c r="AF24" s="17">
        <f t="shared" si="0"/>
        <v>45358</v>
      </c>
      <c r="AG24" s="18">
        <f t="shared" si="1"/>
        <v>0.56521739130434789</v>
      </c>
      <c r="AH24" s="19">
        <f t="shared" si="16"/>
        <v>-0.79999999999999716</v>
      </c>
      <c r="AI24" s="24">
        <f t="shared" si="16"/>
        <v>0</v>
      </c>
      <c r="AJ24" s="24">
        <f t="shared" si="16"/>
        <v>-9.9999999999999645E-2</v>
      </c>
      <c r="AK24" s="24">
        <f t="shared" si="16"/>
        <v>-0.69999999999999574</v>
      </c>
      <c r="AL24" s="24">
        <f t="shared" si="16"/>
        <v>-0.60000000000000142</v>
      </c>
      <c r="AM24" s="19">
        <f t="shared" si="16"/>
        <v>-0.59999999999999787</v>
      </c>
      <c r="AN24" s="25">
        <f t="shared" si="4"/>
        <v>-2.8759939096598686E-3</v>
      </c>
    </row>
    <row r="25" spans="1:40">
      <c r="X25" s="15">
        <v>1130328</v>
      </c>
      <c r="Y25" s="16">
        <v>55.1</v>
      </c>
      <c r="Z25" s="16">
        <v>15.6</v>
      </c>
      <c r="AA25" s="16">
        <v>8.6</v>
      </c>
      <c r="AB25" s="16">
        <v>46.5</v>
      </c>
      <c r="AC25" s="16">
        <v>43.6</v>
      </c>
      <c r="AD25" s="16">
        <v>31.2</v>
      </c>
      <c r="AE25" s="15">
        <f t="shared" si="2"/>
        <v>1130307</v>
      </c>
      <c r="AF25" s="17">
        <f t="shared" si="0"/>
        <v>45379</v>
      </c>
      <c r="AG25" s="18">
        <f t="shared" si="1"/>
        <v>0.56624319419237745</v>
      </c>
      <c r="AH25" s="19">
        <f t="shared" si="16"/>
        <v>4.5</v>
      </c>
      <c r="AI25" s="24">
        <f t="shared" si="16"/>
        <v>2.7999999999999989</v>
      </c>
      <c r="AJ25" s="24">
        <f t="shared" si="16"/>
        <v>2.0999999999999996</v>
      </c>
      <c r="AK25" s="24">
        <f t="shared" si="16"/>
        <v>2.3999999999999986</v>
      </c>
      <c r="AL25" s="24">
        <f t="shared" si="16"/>
        <v>2.2000000000000028</v>
      </c>
      <c r="AM25" s="19">
        <f t="shared" si="16"/>
        <v>2.5999999999999979</v>
      </c>
      <c r="AN25" s="25">
        <f t="shared" si="4"/>
        <v>1.0258028880295589E-3</v>
      </c>
    </row>
    <row r="26" spans="1:40">
      <c r="X26" s="15">
        <v>1130502</v>
      </c>
      <c r="Y26" s="16">
        <v>55.5</v>
      </c>
      <c r="Z26" s="16">
        <v>16</v>
      </c>
      <c r="AA26" s="16">
        <v>8.9</v>
      </c>
      <c r="AB26" s="16">
        <v>46.6</v>
      </c>
      <c r="AC26" s="16">
        <v>43.7</v>
      </c>
      <c r="AD26" s="16">
        <v>31.1</v>
      </c>
      <c r="AE26" s="15">
        <f t="shared" si="2"/>
        <v>1130328</v>
      </c>
      <c r="AF26" s="17">
        <f t="shared" si="0"/>
        <v>45414</v>
      </c>
      <c r="AG26" s="18">
        <f t="shared" si="1"/>
        <v>0.56036036036036041</v>
      </c>
      <c r="AH26" s="19">
        <f t="shared" si="16"/>
        <v>0.39999999999999858</v>
      </c>
      <c r="AI26" s="24">
        <f t="shared" si="16"/>
        <v>0.40000000000000036</v>
      </c>
      <c r="AJ26" s="24">
        <f t="shared" si="16"/>
        <v>0.30000000000000071</v>
      </c>
      <c r="AK26" s="24">
        <f t="shared" si="16"/>
        <v>0.10000000000000142</v>
      </c>
      <c r="AL26" s="24">
        <f t="shared" si="16"/>
        <v>0.10000000000000142</v>
      </c>
      <c r="AM26" s="19">
        <f t="shared" si="16"/>
        <v>-9.9999999999997868E-2</v>
      </c>
      <c r="AN26" s="25">
        <f t="shared" si="4"/>
        <v>-5.8828338320170426E-3</v>
      </c>
    </row>
    <row r="27" spans="1:40">
      <c r="X27" s="15">
        <v>1130509</v>
      </c>
      <c r="Y27" s="16">
        <v>55.2</v>
      </c>
      <c r="Z27" s="16">
        <v>17.2</v>
      </c>
      <c r="AA27" s="16">
        <v>9.5</v>
      </c>
      <c r="AB27" s="16">
        <v>45.7</v>
      </c>
      <c r="AC27" s="16">
        <v>42.9</v>
      </c>
      <c r="AD27" s="16">
        <v>30.1</v>
      </c>
      <c r="AE27" s="15">
        <f t="shared" si="2"/>
        <v>1130502</v>
      </c>
      <c r="AF27" s="17">
        <f t="shared" si="0"/>
        <v>45421</v>
      </c>
      <c r="AG27" s="18">
        <f t="shared" si="1"/>
        <v>0.54528985507246375</v>
      </c>
      <c r="AH27" s="19">
        <f t="shared" si="16"/>
        <v>-0.29999999999999716</v>
      </c>
      <c r="AI27" s="24">
        <f t="shared" si="16"/>
        <v>1.1999999999999993</v>
      </c>
      <c r="AJ27" s="24">
        <f t="shared" si="16"/>
        <v>0.59999999999999964</v>
      </c>
      <c r="AK27" s="24">
        <f t="shared" si="16"/>
        <v>-0.89999999999999858</v>
      </c>
      <c r="AL27" s="24">
        <f t="shared" si="16"/>
        <v>-0.80000000000000426</v>
      </c>
      <c r="AM27" s="19">
        <f t="shared" si="16"/>
        <v>-1</v>
      </c>
      <c r="AN27" s="25">
        <f t="shared" si="4"/>
        <v>-1.5070505287896663E-2</v>
      </c>
    </row>
    <row r="28" spans="1:40">
      <c r="X28" s="15">
        <v>1130620</v>
      </c>
      <c r="Y28" s="16">
        <v>56.5</v>
      </c>
      <c r="Z28" s="16">
        <v>17.399999999999999</v>
      </c>
      <c r="AA28" s="16">
        <v>9.8000000000000007</v>
      </c>
      <c r="AB28" s="16">
        <v>46.7</v>
      </c>
      <c r="AC28" s="16">
        <v>43.8</v>
      </c>
      <c r="AD28" s="16">
        <v>31.1</v>
      </c>
      <c r="AE28" s="15">
        <f t="shared" si="2"/>
        <v>1130509</v>
      </c>
      <c r="AF28" s="17">
        <f t="shared" si="0"/>
        <v>45463</v>
      </c>
      <c r="AG28" s="18">
        <f t="shared" si="1"/>
        <v>0.55044247787610623</v>
      </c>
      <c r="AH28" s="19">
        <f t="shared" si="16"/>
        <v>1.2999999999999972</v>
      </c>
      <c r="AI28" s="24">
        <f t="shared" si="16"/>
        <v>0.19999999999999929</v>
      </c>
      <c r="AJ28" s="24">
        <f t="shared" si="16"/>
        <v>0.30000000000000071</v>
      </c>
      <c r="AK28" s="24">
        <f t="shared" si="16"/>
        <v>1</v>
      </c>
      <c r="AL28" s="24">
        <f t="shared" si="16"/>
        <v>0.89999999999999858</v>
      </c>
      <c r="AM28" s="19">
        <f t="shared" si="16"/>
        <v>1</v>
      </c>
      <c r="AN28" s="25">
        <f t="shared" si="4"/>
        <v>5.1526228036424815E-3</v>
      </c>
    </row>
    <row r="29" spans="1:40">
      <c r="X29" s="15">
        <v>1140204</v>
      </c>
      <c r="Y29" s="16">
        <v>55.4</v>
      </c>
      <c r="Z29" s="16">
        <v>16.899999999999999</v>
      </c>
      <c r="AA29" s="16">
        <v>9.4</v>
      </c>
      <c r="AB29" s="16">
        <v>46</v>
      </c>
      <c r="AC29" s="16">
        <v>43.1</v>
      </c>
      <c r="AD29" s="16">
        <v>30.3</v>
      </c>
      <c r="AE29" s="15">
        <f t="shared" si="2"/>
        <v>1130620</v>
      </c>
      <c r="AF29" s="17">
        <f t="shared" si="0"/>
        <v>45692</v>
      </c>
      <c r="AG29" s="18">
        <f t="shared" si="1"/>
        <v>0.54693140794223827</v>
      </c>
      <c r="AH29" s="19">
        <f t="shared" si="16"/>
        <v>-1.1000000000000014</v>
      </c>
      <c r="AI29" s="24">
        <f t="shared" si="16"/>
        <v>-0.5</v>
      </c>
      <c r="AJ29" s="24">
        <f t="shared" si="16"/>
        <v>-0.40000000000000036</v>
      </c>
      <c r="AK29" s="24">
        <f t="shared" si="16"/>
        <v>-0.70000000000000284</v>
      </c>
      <c r="AL29" s="24">
        <f t="shared" si="16"/>
        <v>-0.69999999999999574</v>
      </c>
      <c r="AM29" s="19">
        <f t="shared" si="16"/>
        <v>-0.80000000000000071</v>
      </c>
      <c r="AN29" s="25">
        <f t="shared" si="4"/>
        <v>-3.5110699338679607E-3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1140204</v>
      </c>
      <c r="AF30" s="17" t="e">
        <f t="shared" si="0"/>
        <v>#VALUE!</v>
      </c>
      <c r="AG30" s="18" t="e">
        <f t="shared" si="1"/>
        <v>#DIV/0!</v>
      </c>
      <c r="AH30" s="19">
        <f t="shared" si="16"/>
        <v>-55.4</v>
      </c>
      <c r="AI30" s="24">
        <f t="shared" si="16"/>
        <v>-16.899999999999999</v>
      </c>
      <c r="AJ30" s="24">
        <f t="shared" si="16"/>
        <v>-9.4</v>
      </c>
      <c r="AK30" s="24">
        <f t="shared" si="16"/>
        <v>-46</v>
      </c>
      <c r="AL30" s="24">
        <f t="shared" si="16"/>
        <v>-43.1</v>
      </c>
      <c r="AM30" s="19">
        <f t="shared" si="16"/>
        <v>-30.3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5F0A4138-CEAA-40B4-8A6F-01F03EE716F3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40874AE-D6B2-4EB5-892D-5D7E5C517E1A}">
          <x14:formula1>
            <xm:f>資料輸入!$N:$N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DBE47-4850-470F-B0D4-C167B76CA318}">
  <sheetPr>
    <tabColor theme="5" tint="0.59999389629810485"/>
  </sheetPr>
  <dimension ref="A1:AN55"/>
  <sheetViews>
    <sheetView tabSelected="1" zoomScale="70" zoomScaleNormal="70" workbookViewId="0">
      <selection activeCell="D3" sqref="D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41">_xlfn._xlws.SORT(_xlfn._xlws.FILTER(資料輸入!F:L, ISNUMBER(MATCH(資料輸入!E:E, 羅嘉翎!C3, 0))), 1, TRUE)</f>
        <v>1120201</v>
      </c>
      <c r="Y2" s="16">
        <v>60.9</v>
      </c>
      <c r="Z2" s="16">
        <v>20</v>
      </c>
      <c r="AA2" s="16">
        <v>12.2</v>
      </c>
      <c r="AB2" s="16">
        <v>48.7</v>
      </c>
      <c r="AC2" s="16">
        <v>45.6</v>
      </c>
      <c r="AD2" s="16">
        <v>30.7</v>
      </c>
      <c r="AE2" s="16"/>
      <c r="AF2" s="17">
        <f t="shared" ref="AF2:AF55" si="0">DATE(MID(X2,1,3)+1911,MID(X2,4,2),MID(X2,6,2))</f>
        <v>44958</v>
      </c>
      <c r="AG2" s="18">
        <f t="shared" ref="AG2:AG55" si="1">1-(Y2-AD2)/Y2</f>
        <v>0.5041050903119868</v>
      </c>
    </row>
    <row r="3" spans="1:40">
      <c r="A3" s="20">
        <f>MAX(X:X)</f>
        <v>1140102</v>
      </c>
      <c r="B3" s="19" t="str">
        <f>K6&amp;J7</f>
        <v>1周前</v>
      </c>
      <c r="C3" s="39" t="s">
        <v>120</v>
      </c>
      <c r="D3" s="21" t="s">
        <v>24</v>
      </c>
      <c r="E3" s="20">
        <f>LOOKUP($A$3,日期,體重_kg)</f>
        <v>62.2</v>
      </c>
      <c r="F3" s="20">
        <f>LOOKUP($A$3,日期,體重變化)</f>
        <v>-2.5</v>
      </c>
      <c r="G3" s="20" t="str">
        <f>IF(E3&lt;C8,"Q1",IF(E3&lt;C9,"Q2",IF(E3&lt;C10,"Q3",IF(E3&lt;3000,"Q4"))))</f>
        <v>Q2</v>
      </c>
      <c r="H3" s="20">
        <f>LOOKUP($A$3,日期,體脂率)</f>
        <v>21.2</v>
      </c>
      <c r="I3" s="20">
        <f>LOOKUP($A$3,日期,體脂率變化)</f>
        <v>-3.3000000000000007</v>
      </c>
      <c r="J3" s="20" t="str">
        <f>IF(H3&lt;D8,"Q1",IF(H3&lt;D9,"Q2",IF(H3&lt;D10,"Q3",IF(H3&lt;3000,"Q4"))))</f>
        <v>Q2</v>
      </c>
      <c r="K3" s="20">
        <f>LOOKUP($A$3,日期,脂肪重_kg)</f>
        <v>13.2</v>
      </c>
      <c r="L3" s="20">
        <f>LOOKUP($A$3,日期,脂肪重變化)</f>
        <v>-2.7000000000000011</v>
      </c>
      <c r="M3" s="20" t="str">
        <f>IF(K3&lt;E8,"Q1",IF(K3&lt;E9,"Q2",IF(K3&lt;E10,"Q3",IF(K3&lt;3000,"Q4"))))</f>
        <v>Q2</v>
      </c>
      <c r="N3" s="20">
        <f>LOOKUP($A$3,日期,去脂重_kg)</f>
        <v>49</v>
      </c>
      <c r="O3" s="20">
        <f>LOOKUP($A$3,日期,去脂重變化)</f>
        <v>0.20000000000000284</v>
      </c>
      <c r="P3" s="20" t="str">
        <f>IF(N3&lt;F8,"Q1",IF(N3&lt;F9,"Q2",IF(N3&lt;F10,"Q3",IF(N3&lt;3000,"Q4"))))</f>
        <v>Q2</v>
      </c>
      <c r="Q3" s="20">
        <f>LOOKUP($A$3,日期,肌肉量)</f>
        <v>45.9</v>
      </c>
      <c r="R3" s="20">
        <f>LOOKUP($A$3,日期,肌肉量變化)</f>
        <v>0.19999999999999574</v>
      </c>
      <c r="S3" s="20" t="str">
        <f>IF(Q3&lt;G8,"Q1",IF(Q3&lt;G9,"Q2",IF(Q3&lt;G10,"Q3",IF(Q3&lt;3000,"Q4"))))</f>
        <v>Q2</v>
      </c>
      <c r="T3" s="20">
        <f>LOOKUP($A$3,日期,身體總水份kg)</f>
        <v>31.5</v>
      </c>
      <c r="U3" s="22">
        <f>LOOKUP($A$3,日期,水分變化KG)</f>
        <v>-0.30000000000000071</v>
      </c>
      <c r="V3" s="23">
        <f>LOOKUP($A$3,日期,水分變化)</f>
        <v>1.4931640964729653E-2</v>
      </c>
      <c r="W3" s="20" t="str">
        <f>IF(T3&lt;H8,"Q1",IF(T3&lt;H9,"Q2",IF(T3&lt;H10,"Q3",IF(T3&lt;3000,"Q4"))))</f>
        <v>Q2</v>
      </c>
      <c r="X3" s="15">
        <v>1120413</v>
      </c>
      <c r="Y3" s="16">
        <v>63.5</v>
      </c>
      <c r="Z3" s="16">
        <v>21.9</v>
      </c>
      <c r="AA3" s="16">
        <v>13.9</v>
      </c>
      <c r="AB3" s="16">
        <v>49.6</v>
      </c>
      <c r="AC3" s="16">
        <v>46.4</v>
      </c>
      <c r="AD3" s="16">
        <v>32.5</v>
      </c>
      <c r="AE3" s="15">
        <f t="shared" ref="AE3:AE55" si="2">X2</f>
        <v>1120201</v>
      </c>
      <c r="AF3" s="17">
        <f t="shared" si="0"/>
        <v>45029</v>
      </c>
      <c r="AG3" s="18">
        <f t="shared" si="1"/>
        <v>0.51181102362204722</v>
      </c>
      <c r="AH3" s="19">
        <f t="shared" ref="AH3:AM18" si="3">Y3-Y2</f>
        <v>2.6000000000000014</v>
      </c>
      <c r="AI3" s="24">
        <f t="shared" si="3"/>
        <v>1.8999999999999986</v>
      </c>
      <c r="AJ3" s="24">
        <f t="shared" si="3"/>
        <v>1.7000000000000011</v>
      </c>
      <c r="AK3" s="24">
        <f t="shared" si="3"/>
        <v>0.89999999999999858</v>
      </c>
      <c r="AL3" s="24">
        <f t="shared" si="3"/>
        <v>0.79999999999999716</v>
      </c>
      <c r="AM3" s="19">
        <f t="shared" si="3"/>
        <v>1.8000000000000007</v>
      </c>
      <c r="AN3" s="25">
        <f>AG3-AG2</f>
        <v>7.7059333100604199E-3</v>
      </c>
    </row>
    <row r="4" spans="1:40">
      <c r="A4" s="26">
        <f>DATE(MID(A3,1,3)+1911,MID(A3,4,2),MID(A3,6,2))</f>
        <v>45659</v>
      </c>
      <c r="B4" s="26">
        <f>DATE(MID(B17,1,3)+1911,MID(B17,4,2),MID(B17,6,2))</f>
        <v>45652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>
        <v>1120504</v>
      </c>
      <c r="Y4" s="16">
        <v>61.1</v>
      </c>
      <c r="Z4" s="16">
        <v>21.3</v>
      </c>
      <c r="AA4" s="16">
        <v>13</v>
      </c>
      <c r="AB4" s="16">
        <v>48.1</v>
      </c>
      <c r="AC4" s="16">
        <v>45.1</v>
      </c>
      <c r="AD4" s="16">
        <v>30.5</v>
      </c>
      <c r="AE4" s="15">
        <f t="shared" si="2"/>
        <v>1120413</v>
      </c>
      <c r="AF4" s="17">
        <f t="shared" si="0"/>
        <v>45050</v>
      </c>
      <c r="AG4" s="18">
        <f t="shared" si="1"/>
        <v>0.49918166939443531</v>
      </c>
      <c r="AH4" s="19">
        <f t="shared" si="3"/>
        <v>-2.3999999999999986</v>
      </c>
      <c r="AI4" s="24">
        <f t="shared" si="3"/>
        <v>-0.59999999999999787</v>
      </c>
      <c r="AJ4" s="24">
        <f t="shared" si="3"/>
        <v>-0.90000000000000036</v>
      </c>
      <c r="AK4" s="24">
        <f t="shared" si="3"/>
        <v>-1.5</v>
      </c>
      <c r="AL4" s="24">
        <f t="shared" si="3"/>
        <v>-1.2999999999999972</v>
      </c>
      <c r="AM4" s="19">
        <f t="shared" si="3"/>
        <v>-2</v>
      </c>
      <c r="AN4" s="25">
        <f t="shared" ref="AN4:AN55" si="4">AG4-AG3</f>
        <v>-1.2629354227611911E-2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>
        <v>1120512</v>
      </c>
      <c r="Y5" s="16">
        <v>61.4</v>
      </c>
      <c r="Z5" s="16">
        <v>19.7</v>
      </c>
      <c r="AA5" s="16">
        <v>12.1</v>
      </c>
      <c r="AB5" s="16">
        <v>49.3</v>
      </c>
      <c r="AC5" s="16">
        <v>46.2</v>
      </c>
      <c r="AD5" s="16">
        <v>31.7</v>
      </c>
      <c r="AE5" s="15">
        <f t="shared" si="2"/>
        <v>1120504</v>
      </c>
      <c r="AF5" s="17">
        <f t="shared" si="0"/>
        <v>45058</v>
      </c>
      <c r="AG5" s="18">
        <f t="shared" si="1"/>
        <v>0.51628664495114007</v>
      </c>
      <c r="AH5" s="19">
        <f t="shared" si="3"/>
        <v>0.29999999999999716</v>
      </c>
      <c r="AI5" s="24">
        <f t="shared" si="3"/>
        <v>-1.6000000000000014</v>
      </c>
      <c r="AJ5" s="24">
        <f t="shared" si="3"/>
        <v>-0.90000000000000036</v>
      </c>
      <c r="AK5" s="24">
        <f t="shared" si="3"/>
        <v>1.1999999999999957</v>
      </c>
      <c r="AL5" s="24">
        <f t="shared" si="3"/>
        <v>1.1000000000000014</v>
      </c>
      <c r="AM5" s="19">
        <f t="shared" si="3"/>
        <v>1.1999999999999993</v>
      </c>
      <c r="AN5" s="25">
        <f t="shared" si="4"/>
        <v>1.710497555670476E-2</v>
      </c>
    </row>
    <row r="6" spans="1:40">
      <c r="B6" s="29" t="s">
        <v>10</v>
      </c>
      <c r="C6" s="31">
        <f t="shared" ref="C6:H6" si="5">_xlfn.QUARTILE.INC(Y:Y,1)</f>
        <v>60.875</v>
      </c>
      <c r="D6" s="31">
        <f t="shared" si="5"/>
        <v>20</v>
      </c>
      <c r="E6" s="31">
        <f t="shared" si="5"/>
        <v>12.174999999999999</v>
      </c>
      <c r="F6" s="31">
        <f t="shared" si="5"/>
        <v>48</v>
      </c>
      <c r="G6" s="31">
        <f t="shared" si="5"/>
        <v>45</v>
      </c>
      <c r="H6" s="31">
        <f t="shared" si="5"/>
        <v>30.774999999999999</v>
      </c>
      <c r="J6" s="28">
        <f>A4-B4</f>
        <v>7</v>
      </c>
      <c r="K6" s="28">
        <f>ROUND(K7,0)</f>
        <v>1</v>
      </c>
      <c r="X6" s="15">
        <v>1120516</v>
      </c>
      <c r="Y6" s="16">
        <v>61.6</v>
      </c>
      <c r="Z6" s="16">
        <v>20.7</v>
      </c>
      <c r="AA6" s="16">
        <v>12.8</v>
      </c>
      <c r="AB6" s="16">
        <v>48.8</v>
      </c>
      <c r="AC6" s="16">
        <v>45.7</v>
      </c>
      <c r="AD6" s="16">
        <v>31.4</v>
      </c>
      <c r="AE6" s="15">
        <f t="shared" si="2"/>
        <v>1120512</v>
      </c>
      <c r="AF6" s="17">
        <f t="shared" si="0"/>
        <v>45062</v>
      </c>
      <c r="AG6" s="18">
        <f t="shared" si="1"/>
        <v>0.50974025974025972</v>
      </c>
      <c r="AH6" s="19">
        <f t="shared" si="3"/>
        <v>0.20000000000000284</v>
      </c>
      <c r="AI6" s="24">
        <f t="shared" si="3"/>
        <v>1</v>
      </c>
      <c r="AJ6" s="24">
        <f t="shared" si="3"/>
        <v>0.70000000000000107</v>
      </c>
      <c r="AK6" s="24">
        <f t="shared" si="3"/>
        <v>-0.5</v>
      </c>
      <c r="AL6" s="24">
        <f t="shared" si="3"/>
        <v>-0.5</v>
      </c>
      <c r="AM6" s="19">
        <f t="shared" si="3"/>
        <v>-0.30000000000000071</v>
      </c>
      <c r="AN6" s="25">
        <f t="shared" si="4"/>
        <v>-6.5463852108803566E-3</v>
      </c>
    </row>
    <row r="7" spans="1:40">
      <c r="B7" s="19" t="str">
        <f>C3</f>
        <v>羅嘉翎</v>
      </c>
      <c r="C7" s="19">
        <f>E3</f>
        <v>62.2</v>
      </c>
      <c r="D7" s="19">
        <f>H3</f>
        <v>21.2</v>
      </c>
      <c r="E7" s="19">
        <f>K3</f>
        <v>13.2</v>
      </c>
      <c r="F7" s="19">
        <f>N3</f>
        <v>49</v>
      </c>
      <c r="G7" s="19">
        <f>Q3</f>
        <v>45.9</v>
      </c>
      <c r="H7" s="19">
        <f>T3</f>
        <v>31.5</v>
      </c>
      <c r="J7" s="32" t="s">
        <v>21</v>
      </c>
      <c r="K7" s="19">
        <f>J6/7</f>
        <v>1</v>
      </c>
      <c r="X7" s="15">
        <v>1120616</v>
      </c>
      <c r="Y7" s="16">
        <v>62.9</v>
      </c>
      <c r="Z7" s="16">
        <v>20.8</v>
      </c>
      <c r="AA7" s="16">
        <v>13.1</v>
      </c>
      <c r="AB7" s="16">
        <v>49.8</v>
      </c>
      <c r="AC7" s="16">
        <v>46.6</v>
      </c>
      <c r="AD7" s="16">
        <v>32.299999999999997</v>
      </c>
      <c r="AE7" s="15">
        <f t="shared" si="2"/>
        <v>1120516</v>
      </c>
      <c r="AF7" s="17">
        <f t="shared" si="0"/>
        <v>45093</v>
      </c>
      <c r="AG7" s="18">
        <f t="shared" si="1"/>
        <v>0.51351351351351349</v>
      </c>
      <c r="AH7" s="19">
        <f t="shared" si="3"/>
        <v>1.2999999999999972</v>
      </c>
      <c r="AI7" s="24">
        <f t="shared" si="3"/>
        <v>0.10000000000000142</v>
      </c>
      <c r="AJ7" s="24">
        <f t="shared" si="3"/>
        <v>0.29999999999999893</v>
      </c>
      <c r="AK7" s="24">
        <f t="shared" si="3"/>
        <v>1</v>
      </c>
      <c r="AL7" s="24">
        <f t="shared" si="3"/>
        <v>0.89999999999999858</v>
      </c>
      <c r="AM7" s="19">
        <f t="shared" si="3"/>
        <v>0.89999999999999858</v>
      </c>
      <c r="AN7" s="25">
        <f t="shared" si="4"/>
        <v>3.7732537732537708E-3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61.6</v>
      </c>
      <c r="D8" s="31">
        <f t="shared" si="6"/>
        <v>21.049999999999997</v>
      </c>
      <c r="E8" s="31">
        <f t="shared" si="6"/>
        <v>13.1</v>
      </c>
      <c r="F8" s="31">
        <f t="shared" si="6"/>
        <v>48.8</v>
      </c>
      <c r="G8" s="31">
        <f t="shared" si="6"/>
        <v>45.7</v>
      </c>
      <c r="H8" s="31">
        <f t="shared" si="6"/>
        <v>31.45</v>
      </c>
      <c r="J8" s="30"/>
      <c r="K8" s="30"/>
      <c r="L8" s="30"/>
      <c r="M8" s="30"/>
      <c r="N8" s="30"/>
      <c r="O8" s="30"/>
      <c r="X8" s="15">
        <v>1120617</v>
      </c>
      <c r="Y8" s="16">
        <v>63</v>
      </c>
      <c r="Z8" s="16">
        <v>19.8</v>
      </c>
      <c r="AA8" s="16">
        <v>12.5</v>
      </c>
      <c r="AB8" s="16">
        <v>50.4</v>
      </c>
      <c r="AC8" s="16">
        <v>47</v>
      </c>
      <c r="AD8" s="16">
        <v>33</v>
      </c>
      <c r="AE8" s="15">
        <f t="shared" si="2"/>
        <v>1120616</v>
      </c>
      <c r="AF8" s="17">
        <f t="shared" si="0"/>
        <v>45094</v>
      </c>
      <c r="AG8" s="18">
        <f t="shared" si="1"/>
        <v>0.52380952380952384</v>
      </c>
      <c r="AH8" s="19">
        <f t="shared" si="3"/>
        <v>0.10000000000000142</v>
      </c>
      <c r="AI8" s="24">
        <f t="shared" si="3"/>
        <v>-1</v>
      </c>
      <c r="AJ8" s="24">
        <f t="shared" si="3"/>
        <v>-0.59999999999999964</v>
      </c>
      <c r="AK8" s="24">
        <f t="shared" si="3"/>
        <v>0.60000000000000142</v>
      </c>
      <c r="AL8" s="24">
        <f t="shared" si="3"/>
        <v>0.39999999999999858</v>
      </c>
      <c r="AM8" s="19">
        <f t="shared" si="3"/>
        <v>0.70000000000000284</v>
      </c>
      <c r="AN8" s="25">
        <f t="shared" si="4"/>
        <v>1.0296010296010349E-2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63</v>
      </c>
      <c r="D9" s="31">
        <f t="shared" si="7"/>
        <v>22.424999999999997</v>
      </c>
      <c r="E9" s="31">
        <f t="shared" si="7"/>
        <v>13.95</v>
      </c>
      <c r="F9" s="31">
        <f t="shared" si="7"/>
        <v>49.3</v>
      </c>
      <c r="G9" s="31">
        <f t="shared" si="7"/>
        <v>46.2</v>
      </c>
      <c r="H9" s="31">
        <f t="shared" si="7"/>
        <v>31.9</v>
      </c>
      <c r="X9" s="15">
        <v>1120620</v>
      </c>
      <c r="Y9" s="16">
        <v>62.9</v>
      </c>
      <c r="Z9" s="16">
        <v>20.9</v>
      </c>
      <c r="AA9" s="16">
        <v>13.1</v>
      </c>
      <c r="AB9" s="16">
        <v>49.8</v>
      </c>
      <c r="AC9" s="16">
        <v>46.6</v>
      </c>
      <c r="AD9" s="16">
        <v>32</v>
      </c>
      <c r="AE9" s="15">
        <f t="shared" si="2"/>
        <v>1120617</v>
      </c>
      <c r="AF9" s="17">
        <f t="shared" si="0"/>
        <v>45097</v>
      </c>
      <c r="AG9" s="18">
        <f t="shared" si="1"/>
        <v>0.50874403815580282</v>
      </c>
      <c r="AH9" s="19">
        <f t="shared" si="3"/>
        <v>-0.10000000000000142</v>
      </c>
      <c r="AI9" s="24">
        <f t="shared" si="3"/>
        <v>1.0999999999999979</v>
      </c>
      <c r="AJ9" s="24">
        <f t="shared" si="3"/>
        <v>0.59999999999999964</v>
      </c>
      <c r="AK9" s="24">
        <f t="shared" si="3"/>
        <v>-0.60000000000000142</v>
      </c>
      <c r="AL9" s="24">
        <f t="shared" si="3"/>
        <v>-0.39999999999999858</v>
      </c>
      <c r="AM9" s="19">
        <f t="shared" si="3"/>
        <v>-1</v>
      </c>
      <c r="AN9" s="25">
        <f t="shared" si="4"/>
        <v>-1.5065485653721011E-2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65.400000000000006</v>
      </c>
      <c r="D10" s="31">
        <f t="shared" si="8"/>
        <v>25.9</v>
      </c>
      <c r="E10" s="31">
        <f t="shared" si="8"/>
        <v>16.899999999999999</v>
      </c>
      <c r="F10" s="31">
        <f t="shared" si="8"/>
        <v>50.4</v>
      </c>
      <c r="G10" s="31">
        <f t="shared" si="8"/>
        <v>47</v>
      </c>
      <c r="H10" s="31">
        <f t="shared" si="8"/>
        <v>33</v>
      </c>
      <c r="J10" s="30"/>
      <c r="K10" s="30"/>
      <c r="L10" s="30"/>
      <c r="M10" s="30"/>
      <c r="N10" s="30"/>
      <c r="O10" s="30"/>
      <c r="X10" s="15">
        <v>1120626</v>
      </c>
      <c r="Y10" s="16">
        <v>62.9</v>
      </c>
      <c r="Z10" s="16">
        <v>21.3</v>
      </c>
      <c r="AA10" s="16">
        <v>13.4</v>
      </c>
      <c r="AB10" s="16">
        <v>49.5</v>
      </c>
      <c r="AC10" s="16">
        <v>46.3</v>
      </c>
      <c r="AD10" s="16">
        <v>32.299999999999997</v>
      </c>
      <c r="AE10" s="15">
        <f t="shared" si="2"/>
        <v>1120620</v>
      </c>
      <c r="AF10" s="17">
        <f t="shared" si="0"/>
        <v>45103</v>
      </c>
      <c r="AG10" s="18">
        <f t="shared" si="1"/>
        <v>0.51351351351351349</v>
      </c>
      <c r="AH10" s="19">
        <f t="shared" si="3"/>
        <v>0</v>
      </c>
      <c r="AI10" s="24">
        <f t="shared" si="3"/>
        <v>0.40000000000000213</v>
      </c>
      <c r="AJ10" s="24">
        <f t="shared" si="3"/>
        <v>0.30000000000000071</v>
      </c>
      <c r="AK10" s="24">
        <f t="shared" si="3"/>
        <v>-0.29999999999999716</v>
      </c>
      <c r="AL10" s="24">
        <f t="shared" si="3"/>
        <v>-0.30000000000000426</v>
      </c>
      <c r="AM10" s="19">
        <f t="shared" si="3"/>
        <v>0.29999999999999716</v>
      </c>
      <c r="AN10" s="25">
        <f t="shared" si="4"/>
        <v>4.7694753577106619E-3</v>
      </c>
    </row>
    <row r="11" spans="1:40">
      <c r="Q11" s="28" t="s">
        <v>23</v>
      </c>
      <c r="X11" s="15">
        <v>1120629</v>
      </c>
      <c r="Y11" s="16">
        <v>63</v>
      </c>
      <c r="Z11" s="16">
        <v>20.9</v>
      </c>
      <c r="AA11" s="16">
        <v>13.2</v>
      </c>
      <c r="AB11" s="16">
        <v>49.8</v>
      </c>
      <c r="AC11" s="16">
        <v>46.6</v>
      </c>
      <c r="AD11" s="16">
        <v>32.4</v>
      </c>
      <c r="AE11" s="15">
        <f t="shared" si="2"/>
        <v>1120626</v>
      </c>
      <c r="AF11" s="17">
        <f t="shared" si="0"/>
        <v>45106</v>
      </c>
      <c r="AG11" s="18">
        <f t="shared" si="1"/>
        <v>0.51428571428571423</v>
      </c>
      <c r="AH11" s="19">
        <f t="shared" si="3"/>
        <v>0.10000000000000142</v>
      </c>
      <c r="AI11" s="24">
        <f t="shared" si="3"/>
        <v>-0.40000000000000213</v>
      </c>
      <c r="AJ11" s="24">
        <f t="shared" si="3"/>
        <v>-0.20000000000000107</v>
      </c>
      <c r="AK11" s="24">
        <f t="shared" si="3"/>
        <v>0.29999999999999716</v>
      </c>
      <c r="AL11" s="24">
        <f t="shared" si="3"/>
        <v>0.30000000000000426</v>
      </c>
      <c r="AM11" s="19">
        <f t="shared" si="3"/>
        <v>0.10000000000000142</v>
      </c>
      <c r="AN11" s="25">
        <f t="shared" si="4"/>
        <v>7.7220077220074845E-4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>
        <v>1120717</v>
      </c>
      <c r="Y12" s="16">
        <v>62</v>
      </c>
      <c r="Z12" s="16">
        <v>20.9</v>
      </c>
      <c r="AA12" s="16">
        <v>13</v>
      </c>
      <c r="AB12" s="16">
        <v>49</v>
      </c>
      <c r="AC12" s="16">
        <v>45.9</v>
      </c>
      <c r="AD12" s="16">
        <v>31.8</v>
      </c>
      <c r="AE12" s="15">
        <f t="shared" si="2"/>
        <v>1120629</v>
      </c>
      <c r="AF12" s="17">
        <f t="shared" si="0"/>
        <v>45124</v>
      </c>
      <c r="AG12" s="18">
        <f t="shared" si="1"/>
        <v>0.51290322580645165</v>
      </c>
      <c r="AH12" s="19">
        <f t="shared" si="3"/>
        <v>-1</v>
      </c>
      <c r="AI12" s="24">
        <f t="shared" si="3"/>
        <v>0</v>
      </c>
      <c r="AJ12" s="24">
        <f t="shared" si="3"/>
        <v>-0.19999999999999929</v>
      </c>
      <c r="AK12" s="24">
        <f t="shared" si="3"/>
        <v>-0.79999999999999716</v>
      </c>
      <c r="AL12" s="24">
        <f t="shared" si="3"/>
        <v>-0.70000000000000284</v>
      </c>
      <c r="AM12" s="19">
        <f t="shared" si="3"/>
        <v>-0.59999999999999787</v>
      </c>
      <c r="AN12" s="25">
        <f t="shared" si="4"/>
        <v>-1.3824884792625891E-3</v>
      </c>
    </row>
    <row r="13" spans="1:40">
      <c r="B13" s="19">
        <f>LOOKUP(B14,日期,上次量測)</f>
        <v>1130712</v>
      </c>
      <c r="C13" s="19">
        <f t="shared" ref="C13:C18" si="9">LOOKUP(B13,日期,體重_kg)</f>
        <v>60.8</v>
      </c>
      <c r="D13" s="19">
        <f t="shared" ref="D13:D18" si="10">LOOKUP(B13,日期,體脂率)</f>
        <v>21.6</v>
      </c>
      <c r="E13" s="19">
        <f t="shared" ref="E13:E18" si="11">LOOKUP(B13,日期,脂肪重_kg)</f>
        <v>13.1</v>
      </c>
      <c r="F13" s="19">
        <f t="shared" ref="F13:F18" si="12">LOOKUP(B13,日期,去脂重_kg)</f>
        <v>47.7</v>
      </c>
      <c r="G13" s="19">
        <f t="shared" ref="G13:G18" si="13">LOOKUP(B13,日期,肌肉量)</f>
        <v>44.7</v>
      </c>
      <c r="H13" s="19">
        <f t="shared" ref="H13:H18" si="14">LOOKUP(B13,日期,身體總水份kg)</f>
        <v>30.7</v>
      </c>
      <c r="I13" s="25">
        <f t="shared" ref="I13:I18" si="15">LOOKUP(B13,日期,身體總水份)</f>
        <v>0.50493421052631582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>
        <v>1120719</v>
      </c>
      <c r="Y13" s="16">
        <v>61.1</v>
      </c>
      <c r="Z13" s="16">
        <v>19.7</v>
      </c>
      <c r="AA13" s="16">
        <v>12</v>
      </c>
      <c r="AB13" s="16">
        <v>49.1</v>
      </c>
      <c r="AC13" s="16">
        <v>46</v>
      </c>
      <c r="AD13" s="16">
        <v>31.5</v>
      </c>
      <c r="AE13" s="15">
        <f t="shared" si="2"/>
        <v>1120717</v>
      </c>
      <c r="AF13" s="17">
        <f t="shared" si="0"/>
        <v>45126</v>
      </c>
      <c r="AG13" s="18">
        <f t="shared" si="1"/>
        <v>0.51554828150572829</v>
      </c>
      <c r="AH13" s="19">
        <f t="shared" si="3"/>
        <v>-0.89999999999999858</v>
      </c>
      <c r="AI13" s="24">
        <f t="shared" si="3"/>
        <v>-1.1999999999999993</v>
      </c>
      <c r="AJ13" s="24">
        <f t="shared" si="3"/>
        <v>-1</v>
      </c>
      <c r="AK13" s="24">
        <f t="shared" si="3"/>
        <v>0.10000000000000142</v>
      </c>
      <c r="AL13" s="24">
        <f t="shared" si="3"/>
        <v>0.10000000000000142</v>
      </c>
      <c r="AM13" s="19">
        <f t="shared" si="3"/>
        <v>-0.30000000000000071</v>
      </c>
      <c r="AN13" s="25">
        <f t="shared" si="4"/>
        <v>2.6450556992766439E-3</v>
      </c>
    </row>
    <row r="14" spans="1:40">
      <c r="B14" s="19">
        <f>LOOKUP(B15,日期,上次量測)</f>
        <v>1130719</v>
      </c>
      <c r="C14" s="19">
        <f t="shared" si="9"/>
        <v>61</v>
      </c>
      <c r="D14" s="19">
        <f t="shared" si="10"/>
        <v>22.4</v>
      </c>
      <c r="E14" s="19">
        <f t="shared" si="11"/>
        <v>13.7</v>
      </c>
      <c r="F14" s="19">
        <f t="shared" si="12"/>
        <v>47.3</v>
      </c>
      <c r="G14" s="19">
        <f t="shared" si="13"/>
        <v>44.3</v>
      </c>
      <c r="H14" s="19">
        <f t="shared" si="14"/>
        <v>30.5</v>
      </c>
      <c r="I14" s="25">
        <f t="shared" si="15"/>
        <v>0.5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>
        <v>1120720</v>
      </c>
      <c r="Y14" s="16">
        <v>60.3</v>
      </c>
      <c r="Z14" s="16">
        <v>19.7</v>
      </c>
      <c r="AA14" s="16">
        <v>11.9</v>
      </c>
      <c r="AB14" s="16">
        <v>48.4</v>
      </c>
      <c r="AC14" s="16">
        <v>45.3</v>
      </c>
      <c r="AD14" s="16">
        <v>30.9</v>
      </c>
      <c r="AE14" s="15">
        <f t="shared" si="2"/>
        <v>1120719</v>
      </c>
      <c r="AF14" s="17">
        <f t="shared" si="0"/>
        <v>45127</v>
      </c>
      <c r="AG14" s="18">
        <f t="shared" si="1"/>
        <v>0.51243781094527363</v>
      </c>
      <c r="AH14" s="19">
        <f t="shared" si="3"/>
        <v>-0.80000000000000426</v>
      </c>
      <c r="AI14" s="24">
        <f t="shared" si="3"/>
        <v>0</v>
      </c>
      <c r="AJ14" s="24">
        <f t="shared" si="3"/>
        <v>-9.9999999999999645E-2</v>
      </c>
      <c r="AK14" s="24">
        <f t="shared" si="3"/>
        <v>-0.70000000000000284</v>
      </c>
      <c r="AL14" s="24">
        <f t="shared" si="3"/>
        <v>-0.70000000000000284</v>
      </c>
      <c r="AM14" s="19">
        <f t="shared" si="3"/>
        <v>-0.60000000000000142</v>
      </c>
      <c r="AN14" s="25">
        <f t="shared" si="4"/>
        <v>-3.110470560454659E-3</v>
      </c>
    </row>
    <row r="15" spans="1:40">
      <c r="B15" s="19">
        <f>LOOKUP(B16,日期,上次量測)</f>
        <v>1130730</v>
      </c>
      <c r="C15" s="19">
        <f t="shared" si="9"/>
        <v>59.2</v>
      </c>
      <c r="D15" s="19">
        <f t="shared" si="10"/>
        <v>21.9</v>
      </c>
      <c r="E15" s="19">
        <f t="shared" si="11"/>
        <v>13</v>
      </c>
      <c r="F15" s="19">
        <f t="shared" si="12"/>
        <v>46.2</v>
      </c>
      <c r="G15" s="19">
        <f t="shared" si="13"/>
        <v>43.3</v>
      </c>
      <c r="H15" s="19">
        <f t="shared" si="14"/>
        <v>29.5</v>
      </c>
      <c r="I15" s="25">
        <f t="shared" si="15"/>
        <v>0.49831081081081074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>
        <v>1120724</v>
      </c>
      <c r="Y15" s="16">
        <v>60.7</v>
      </c>
      <c r="Z15" s="16">
        <v>18.8</v>
      </c>
      <c r="AA15" s="16">
        <v>11.4</v>
      </c>
      <c r="AB15" s="16">
        <v>49.3</v>
      </c>
      <c r="AC15" s="16">
        <v>46.2</v>
      </c>
      <c r="AD15" s="16">
        <v>31.6</v>
      </c>
      <c r="AE15" s="15">
        <f t="shared" si="2"/>
        <v>1120720</v>
      </c>
      <c r="AF15" s="17">
        <f t="shared" si="0"/>
        <v>45131</v>
      </c>
      <c r="AG15" s="18">
        <f t="shared" si="1"/>
        <v>0.52059308072487642</v>
      </c>
      <c r="AH15" s="19">
        <f t="shared" si="3"/>
        <v>0.40000000000000568</v>
      </c>
      <c r="AI15" s="24">
        <f t="shared" si="3"/>
        <v>-0.89999999999999858</v>
      </c>
      <c r="AJ15" s="24">
        <f t="shared" si="3"/>
        <v>-0.5</v>
      </c>
      <c r="AK15" s="24">
        <f t="shared" si="3"/>
        <v>0.89999999999999858</v>
      </c>
      <c r="AL15" s="24">
        <f t="shared" si="3"/>
        <v>0.90000000000000568</v>
      </c>
      <c r="AM15" s="19">
        <f t="shared" si="3"/>
        <v>0.70000000000000284</v>
      </c>
      <c r="AN15" s="25">
        <f t="shared" si="4"/>
        <v>8.1552697796027918E-3</v>
      </c>
    </row>
    <row r="16" spans="1:40">
      <c r="B16" s="19">
        <f>LOOKUP(B17,日期,上次量測)</f>
        <v>1131219</v>
      </c>
      <c r="C16" s="19">
        <f t="shared" si="9"/>
        <v>65.400000000000006</v>
      </c>
      <c r="D16" s="19">
        <f t="shared" si="10"/>
        <v>25.9</v>
      </c>
      <c r="E16" s="19">
        <f t="shared" si="11"/>
        <v>16.899999999999999</v>
      </c>
      <c r="F16" s="19">
        <f t="shared" si="12"/>
        <v>48.5</v>
      </c>
      <c r="G16" s="19">
        <f t="shared" si="13"/>
        <v>45.4</v>
      </c>
      <c r="H16" s="19">
        <f t="shared" si="14"/>
        <v>31.7</v>
      </c>
      <c r="I16" s="25">
        <f t="shared" si="15"/>
        <v>0.48470948012232418</v>
      </c>
      <c r="P16" s="31"/>
      <c r="Q16" s="31"/>
      <c r="R16" s="31"/>
      <c r="S16" s="31"/>
      <c r="T16" s="31"/>
      <c r="U16" s="31"/>
      <c r="V16" s="31"/>
      <c r="W16" s="31"/>
      <c r="X16" s="15">
        <v>1120726</v>
      </c>
      <c r="Y16" s="16">
        <v>60</v>
      </c>
      <c r="Z16" s="16">
        <v>20.2</v>
      </c>
      <c r="AA16" s="16">
        <v>12.1</v>
      </c>
      <c r="AB16" s="16">
        <v>47.9</v>
      </c>
      <c r="AC16" s="16">
        <v>44.9</v>
      </c>
      <c r="AD16" s="16">
        <v>30.7</v>
      </c>
      <c r="AE16" s="15">
        <f t="shared" si="2"/>
        <v>1120724</v>
      </c>
      <c r="AF16" s="17">
        <f t="shared" si="0"/>
        <v>45133</v>
      </c>
      <c r="AG16" s="18">
        <f t="shared" si="1"/>
        <v>0.51166666666666671</v>
      </c>
      <c r="AH16" s="19">
        <f t="shared" si="3"/>
        <v>-0.70000000000000284</v>
      </c>
      <c r="AI16" s="24">
        <f t="shared" si="3"/>
        <v>1.3999999999999986</v>
      </c>
      <c r="AJ16" s="24">
        <f t="shared" si="3"/>
        <v>0.69999999999999929</v>
      </c>
      <c r="AK16" s="24">
        <f t="shared" si="3"/>
        <v>-1.3999999999999986</v>
      </c>
      <c r="AL16" s="24">
        <f t="shared" si="3"/>
        <v>-1.3000000000000043</v>
      </c>
      <c r="AM16" s="19">
        <f t="shared" si="3"/>
        <v>-0.90000000000000213</v>
      </c>
      <c r="AN16" s="25">
        <f t="shared" si="4"/>
        <v>-8.9264140582097085E-3</v>
      </c>
    </row>
    <row r="17" spans="1:40">
      <c r="B17" s="19">
        <f>LOOKUP(B18,日期,上次量測)</f>
        <v>1131226</v>
      </c>
      <c r="C17" s="19">
        <f t="shared" si="9"/>
        <v>64.7</v>
      </c>
      <c r="D17" s="19">
        <f t="shared" si="10"/>
        <v>24.5</v>
      </c>
      <c r="E17" s="19">
        <f t="shared" si="11"/>
        <v>15.9</v>
      </c>
      <c r="F17" s="19">
        <f t="shared" si="12"/>
        <v>48.8</v>
      </c>
      <c r="G17" s="19">
        <f t="shared" si="13"/>
        <v>45.7</v>
      </c>
      <c r="H17" s="19">
        <f t="shared" si="14"/>
        <v>31.8</v>
      </c>
      <c r="I17" s="25">
        <f t="shared" si="15"/>
        <v>0.49149922720247285</v>
      </c>
      <c r="Q17" s="31"/>
      <c r="R17" s="31"/>
      <c r="S17" s="31"/>
      <c r="T17" s="31"/>
      <c r="U17" s="31"/>
      <c r="V17" s="31"/>
      <c r="W17" s="31"/>
      <c r="X17" s="15">
        <v>1120811</v>
      </c>
      <c r="Y17" s="16">
        <v>62.4</v>
      </c>
      <c r="Z17" s="16">
        <v>21.7</v>
      </c>
      <c r="AA17" s="16">
        <v>13.5</v>
      </c>
      <c r="AB17" s="16">
        <v>48.9</v>
      </c>
      <c r="AC17" s="16">
        <v>45.8</v>
      </c>
      <c r="AD17" s="16">
        <v>31.9</v>
      </c>
      <c r="AE17" s="15">
        <f t="shared" si="2"/>
        <v>1120726</v>
      </c>
      <c r="AF17" s="17">
        <f t="shared" si="0"/>
        <v>45149</v>
      </c>
      <c r="AG17" s="18">
        <f t="shared" si="1"/>
        <v>0.51121794871794868</v>
      </c>
      <c r="AH17" s="19">
        <f t="shared" si="3"/>
        <v>2.3999999999999986</v>
      </c>
      <c r="AI17" s="24">
        <f t="shared" si="3"/>
        <v>1.5</v>
      </c>
      <c r="AJ17" s="24">
        <f t="shared" si="3"/>
        <v>1.4000000000000004</v>
      </c>
      <c r="AK17" s="24">
        <f t="shared" si="3"/>
        <v>1</v>
      </c>
      <c r="AL17" s="24">
        <f t="shared" si="3"/>
        <v>0.89999999999999858</v>
      </c>
      <c r="AM17" s="19">
        <f t="shared" si="3"/>
        <v>1.1999999999999993</v>
      </c>
      <c r="AN17" s="25">
        <f t="shared" si="4"/>
        <v>-4.4871794871803594E-4</v>
      </c>
    </row>
    <row r="18" spans="1:40" ht="18.649999999999999" customHeight="1">
      <c r="A18" s="19"/>
      <c r="B18" s="19">
        <f>A3</f>
        <v>1140102</v>
      </c>
      <c r="C18" s="19">
        <f t="shared" si="9"/>
        <v>62.2</v>
      </c>
      <c r="D18" s="19">
        <f t="shared" si="10"/>
        <v>21.2</v>
      </c>
      <c r="E18" s="19">
        <f t="shared" si="11"/>
        <v>13.2</v>
      </c>
      <c r="F18" s="19">
        <f t="shared" si="12"/>
        <v>49</v>
      </c>
      <c r="G18" s="19">
        <f t="shared" si="13"/>
        <v>45.9</v>
      </c>
      <c r="H18" s="19">
        <f t="shared" si="14"/>
        <v>31.5</v>
      </c>
      <c r="I18" s="25">
        <f t="shared" si="15"/>
        <v>0.50643086816720251</v>
      </c>
      <c r="X18" s="15">
        <v>1120814</v>
      </c>
      <c r="Y18" s="16">
        <v>61.8</v>
      </c>
      <c r="Z18" s="16">
        <v>20.7</v>
      </c>
      <c r="AA18" s="16">
        <v>12.8</v>
      </c>
      <c r="AB18" s="16">
        <v>49</v>
      </c>
      <c r="AC18" s="16">
        <v>45.9</v>
      </c>
      <c r="AD18" s="16">
        <v>31.4</v>
      </c>
      <c r="AE18" s="15">
        <f t="shared" si="2"/>
        <v>1120811</v>
      </c>
      <c r="AF18" s="17">
        <f t="shared" si="0"/>
        <v>45152</v>
      </c>
      <c r="AG18" s="18">
        <f t="shared" si="1"/>
        <v>0.50809061488673146</v>
      </c>
      <c r="AH18" s="19">
        <f t="shared" si="3"/>
        <v>-0.60000000000000142</v>
      </c>
      <c r="AI18" s="24">
        <f t="shared" si="3"/>
        <v>-1</v>
      </c>
      <c r="AJ18" s="24">
        <f t="shared" si="3"/>
        <v>-0.69999999999999929</v>
      </c>
      <c r="AK18" s="24">
        <f t="shared" si="3"/>
        <v>0.10000000000000142</v>
      </c>
      <c r="AL18" s="24">
        <f t="shared" si="3"/>
        <v>0.10000000000000142</v>
      </c>
      <c r="AM18" s="19">
        <f t="shared" si="3"/>
        <v>-0.5</v>
      </c>
      <c r="AN18" s="25">
        <f t="shared" si="4"/>
        <v>-3.1273338312172161E-3</v>
      </c>
    </row>
    <row r="19" spans="1:40">
      <c r="A19" s="19"/>
      <c r="X19" s="15">
        <v>1120817</v>
      </c>
      <c r="Y19" s="16">
        <v>61.6</v>
      </c>
      <c r="Z19" s="16">
        <v>20.100000000000001</v>
      </c>
      <c r="AA19" s="16">
        <v>12.4</v>
      </c>
      <c r="AB19" s="16">
        <v>49.2</v>
      </c>
      <c r="AC19" s="16">
        <v>46.1</v>
      </c>
      <c r="AD19" s="16">
        <v>31.3</v>
      </c>
      <c r="AE19" s="15">
        <f t="shared" si="2"/>
        <v>1120814</v>
      </c>
      <c r="AF19" s="17">
        <f t="shared" si="0"/>
        <v>45155</v>
      </c>
      <c r="AG19" s="18">
        <f t="shared" si="1"/>
        <v>0.50811688311688319</v>
      </c>
      <c r="AH19" s="19">
        <f t="shared" ref="AH19:AM34" si="16">Y19-Y18</f>
        <v>-0.19999999999999574</v>
      </c>
      <c r="AI19" s="24">
        <f t="shared" si="16"/>
        <v>-0.59999999999999787</v>
      </c>
      <c r="AJ19" s="24">
        <f t="shared" si="16"/>
        <v>-0.40000000000000036</v>
      </c>
      <c r="AK19" s="24">
        <f t="shared" si="16"/>
        <v>0.20000000000000284</v>
      </c>
      <c r="AL19" s="24">
        <f t="shared" si="16"/>
        <v>0.20000000000000284</v>
      </c>
      <c r="AM19" s="19">
        <f t="shared" si="16"/>
        <v>-9.9999999999997868E-2</v>
      </c>
      <c r="AN19" s="25">
        <f t="shared" si="4"/>
        <v>2.6268230151726968E-5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>
        <v>1120822</v>
      </c>
      <c r="Y20" s="16">
        <v>60.6</v>
      </c>
      <c r="Z20" s="16">
        <v>20</v>
      </c>
      <c r="AA20" s="16">
        <v>12.1</v>
      </c>
      <c r="AB20" s="16">
        <v>48.5</v>
      </c>
      <c r="AC20" s="16">
        <v>45.4</v>
      </c>
      <c r="AD20" s="16">
        <v>31.2</v>
      </c>
      <c r="AE20" s="15">
        <f t="shared" si="2"/>
        <v>1120817</v>
      </c>
      <c r="AF20" s="17">
        <f t="shared" si="0"/>
        <v>45160</v>
      </c>
      <c r="AG20" s="18">
        <f t="shared" si="1"/>
        <v>0.51485148514851486</v>
      </c>
      <c r="AH20" s="19">
        <f t="shared" si="16"/>
        <v>-1</v>
      </c>
      <c r="AI20" s="24">
        <f t="shared" si="16"/>
        <v>-0.10000000000000142</v>
      </c>
      <c r="AJ20" s="24">
        <f t="shared" si="16"/>
        <v>-0.30000000000000071</v>
      </c>
      <c r="AK20" s="24">
        <f t="shared" si="16"/>
        <v>-0.70000000000000284</v>
      </c>
      <c r="AL20" s="24">
        <f t="shared" si="16"/>
        <v>-0.70000000000000284</v>
      </c>
      <c r="AM20" s="19">
        <f t="shared" si="16"/>
        <v>-0.10000000000000142</v>
      </c>
      <c r="AN20" s="25">
        <f t="shared" si="4"/>
        <v>6.7346020316316757E-3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>
        <v>1120911</v>
      </c>
      <c r="Y21" s="16">
        <v>61.2</v>
      </c>
      <c r="Z21" s="16">
        <v>19.2</v>
      </c>
      <c r="AA21" s="16">
        <v>11.8</v>
      </c>
      <c r="AB21" s="16">
        <v>49.4</v>
      </c>
      <c r="AC21" s="16">
        <v>46.2</v>
      </c>
      <c r="AD21" s="16">
        <v>31.9</v>
      </c>
      <c r="AE21" s="15">
        <f t="shared" si="2"/>
        <v>1120822</v>
      </c>
      <c r="AF21" s="17">
        <f t="shared" si="0"/>
        <v>45180</v>
      </c>
      <c r="AG21" s="18">
        <f t="shared" si="1"/>
        <v>0.5212418300653594</v>
      </c>
      <c r="AH21" s="19">
        <f t="shared" si="16"/>
        <v>0.60000000000000142</v>
      </c>
      <c r="AI21" s="24">
        <f t="shared" si="16"/>
        <v>-0.80000000000000071</v>
      </c>
      <c r="AJ21" s="24">
        <f t="shared" si="16"/>
        <v>-0.29999999999999893</v>
      </c>
      <c r="AK21" s="24">
        <f t="shared" si="16"/>
        <v>0.89999999999999858</v>
      </c>
      <c r="AL21" s="24">
        <f t="shared" si="16"/>
        <v>0.80000000000000426</v>
      </c>
      <c r="AM21" s="19">
        <f t="shared" si="16"/>
        <v>0.69999999999999929</v>
      </c>
      <c r="AN21" s="25">
        <f t="shared" si="4"/>
        <v>6.390344916844537E-3</v>
      </c>
    </row>
    <row r="22" spans="1:40">
      <c r="X22" s="15">
        <v>1120913</v>
      </c>
      <c r="Y22" s="16">
        <v>60.1</v>
      </c>
      <c r="Z22" s="16">
        <v>19.899999999999999</v>
      </c>
      <c r="AA22" s="16">
        <v>12</v>
      </c>
      <c r="AB22" s="16">
        <v>48.1</v>
      </c>
      <c r="AC22" s="16">
        <v>45.1</v>
      </c>
      <c r="AD22" s="16">
        <v>30.8</v>
      </c>
      <c r="AE22" s="15">
        <f t="shared" si="2"/>
        <v>1120911</v>
      </c>
      <c r="AF22" s="17">
        <f t="shared" si="0"/>
        <v>45182</v>
      </c>
      <c r="AG22" s="18">
        <f t="shared" si="1"/>
        <v>0.5124792013311148</v>
      </c>
      <c r="AH22" s="19">
        <f t="shared" si="16"/>
        <v>-1.1000000000000014</v>
      </c>
      <c r="AI22" s="24">
        <f t="shared" si="16"/>
        <v>0.69999999999999929</v>
      </c>
      <c r="AJ22" s="24">
        <f t="shared" si="16"/>
        <v>0.19999999999999929</v>
      </c>
      <c r="AK22" s="24">
        <f t="shared" si="16"/>
        <v>-1.2999999999999972</v>
      </c>
      <c r="AL22" s="24">
        <f t="shared" si="16"/>
        <v>-1.1000000000000014</v>
      </c>
      <c r="AM22" s="19">
        <f t="shared" si="16"/>
        <v>-1.0999999999999979</v>
      </c>
      <c r="AN22" s="25">
        <f t="shared" si="4"/>
        <v>-8.7626287342446041E-3</v>
      </c>
    </row>
    <row r="23" spans="1:40">
      <c r="X23" s="15">
        <v>1120915</v>
      </c>
      <c r="Y23" s="16">
        <v>60.2</v>
      </c>
      <c r="Z23" s="16">
        <v>20.2</v>
      </c>
      <c r="AA23" s="16">
        <v>12.2</v>
      </c>
      <c r="AB23" s="16">
        <v>48</v>
      </c>
      <c r="AC23" s="16">
        <v>45</v>
      </c>
      <c r="AD23" s="16">
        <v>30.7</v>
      </c>
      <c r="AE23" s="15">
        <f t="shared" si="2"/>
        <v>1120913</v>
      </c>
      <c r="AF23" s="17">
        <f t="shared" si="0"/>
        <v>45184</v>
      </c>
      <c r="AG23" s="18">
        <f t="shared" si="1"/>
        <v>0.50996677740863783</v>
      </c>
      <c r="AH23" s="19">
        <f t="shared" si="16"/>
        <v>0.10000000000000142</v>
      </c>
      <c r="AI23" s="24">
        <f t="shared" si="16"/>
        <v>0.30000000000000071</v>
      </c>
      <c r="AJ23" s="24">
        <f t="shared" si="16"/>
        <v>0.19999999999999929</v>
      </c>
      <c r="AK23" s="24">
        <f t="shared" si="16"/>
        <v>-0.10000000000000142</v>
      </c>
      <c r="AL23" s="24">
        <f t="shared" si="16"/>
        <v>-0.10000000000000142</v>
      </c>
      <c r="AM23" s="19">
        <f t="shared" si="16"/>
        <v>-0.10000000000000142</v>
      </c>
      <c r="AN23" s="25">
        <f t="shared" si="4"/>
        <v>-2.5124239224769696E-3</v>
      </c>
    </row>
    <row r="24" spans="1:40">
      <c r="X24" s="15">
        <v>1120918</v>
      </c>
      <c r="Y24" s="16">
        <v>59.5</v>
      </c>
      <c r="Z24" s="16">
        <v>19.3</v>
      </c>
      <c r="AA24" s="16">
        <v>11.5</v>
      </c>
      <c r="AB24" s="16">
        <v>48</v>
      </c>
      <c r="AC24" s="16">
        <v>45</v>
      </c>
      <c r="AD24" s="16">
        <v>30.9</v>
      </c>
      <c r="AE24" s="15">
        <f t="shared" si="2"/>
        <v>1120915</v>
      </c>
      <c r="AF24" s="17">
        <f t="shared" si="0"/>
        <v>45187</v>
      </c>
      <c r="AG24" s="18">
        <f t="shared" si="1"/>
        <v>0.51932773109243691</v>
      </c>
      <c r="AH24" s="19">
        <f t="shared" si="16"/>
        <v>-0.70000000000000284</v>
      </c>
      <c r="AI24" s="24">
        <f t="shared" si="16"/>
        <v>-0.89999999999999858</v>
      </c>
      <c r="AJ24" s="24">
        <f t="shared" si="16"/>
        <v>-0.69999999999999929</v>
      </c>
      <c r="AK24" s="24">
        <f t="shared" si="16"/>
        <v>0</v>
      </c>
      <c r="AL24" s="24">
        <f t="shared" si="16"/>
        <v>0</v>
      </c>
      <c r="AM24" s="19">
        <f t="shared" si="16"/>
        <v>0.19999999999999929</v>
      </c>
      <c r="AN24" s="25">
        <f t="shared" si="4"/>
        <v>9.3609536837990781E-3</v>
      </c>
    </row>
    <row r="25" spans="1:40">
      <c r="X25" s="15">
        <v>1121020</v>
      </c>
      <c r="Y25" s="16">
        <v>58.6</v>
      </c>
      <c r="Z25" s="16">
        <v>19.600000000000001</v>
      </c>
      <c r="AA25" s="16">
        <v>11.5</v>
      </c>
      <c r="AB25" s="16">
        <v>47.1</v>
      </c>
      <c r="AC25" s="16">
        <v>44.1</v>
      </c>
      <c r="AD25" s="16">
        <v>29.8</v>
      </c>
      <c r="AE25" s="15">
        <f t="shared" si="2"/>
        <v>1120918</v>
      </c>
      <c r="AF25" s="17">
        <f t="shared" si="0"/>
        <v>45219</v>
      </c>
      <c r="AG25" s="18">
        <f t="shared" si="1"/>
        <v>0.50853242320819114</v>
      </c>
      <c r="AH25" s="19">
        <f t="shared" si="16"/>
        <v>-0.89999999999999858</v>
      </c>
      <c r="AI25" s="24">
        <f t="shared" si="16"/>
        <v>0.30000000000000071</v>
      </c>
      <c r="AJ25" s="24">
        <f t="shared" si="16"/>
        <v>0</v>
      </c>
      <c r="AK25" s="24">
        <f t="shared" si="16"/>
        <v>-0.89999999999999858</v>
      </c>
      <c r="AL25" s="24">
        <f t="shared" si="16"/>
        <v>-0.89999999999999858</v>
      </c>
      <c r="AM25" s="19">
        <f t="shared" si="16"/>
        <v>-1.0999999999999979</v>
      </c>
      <c r="AN25" s="25">
        <f t="shared" si="4"/>
        <v>-1.0795307884245764E-2</v>
      </c>
    </row>
    <row r="26" spans="1:40">
      <c r="X26" s="15">
        <v>1121116</v>
      </c>
      <c r="Y26" s="16">
        <v>61.4</v>
      </c>
      <c r="Z26" s="16">
        <v>21.6</v>
      </c>
      <c r="AA26" s="16">
        <v>13.3</v>
      </c>
      <c r="AB26" s="16">
        <v>48.1</v>
      </c>
      <c r="AC26" s="16">
        <v>45.1</v>
      </c>
      <c r="AD26" s="16">
        <v>30.9</v>
      </c>
      <c r="AE26" s="15">
        <f t="shared" si="2"/>
        <v>1121020</v>
      </c>
      <c r="AF26" s="17">
        <f t="shared" si="0"/>
        <v>45246</v>
      </c>
      <c r="AG26" s="18">
        <f t="shared" si="1"/>
        <v>0.50325732899022801</v>
      </c>
      <c r="AH26" s="19">
        <f t="shared" si="16"/>
        <v>2.7999999999999972</v>
      </c>
      <c r="AI26" s="24">
        <f t="shared" si="16"/>
        <v>2</v>
      </c>
      <c r="AJ26" s="24">
        <f t="shared" si="16"/>
        <v>1.8000000000000007</v>
      </c>
      <c r="AK26" s="24">
        <f t="shared" si="16"/>
        <v>1</v>
      </c>
      <c r="AL26" s="24">
        <f t="shared" si="16"/>
        <v>1</v>
      </c>
      <c r="AM26" s="19">
        <f t="shared" si="16"/>
        <v>1.0999999999999979</v>
      </c>
      <c r="AN26" s="25">
        <f t="shared" si="4"/>
        <v>-5.2750942179631277E-3</v>
      </c>
    </row>
    <row r="27" spans="1:40">
      <c r="X27" s="15">
        <v>1130104</v>
      </c>
      <c r="Y27" s="16">
        <v>63.6</v>
      </c>
      <c r="Z27" s="16">
        <v>22.6</v>
      </c>
      <c r="AA27" s="16">
        <v>14.4</v>
      </c>
      <c r="AB27" s="16">
        <v>49.2</v>
      </c>
      <c r="AC27" s="16">
        <v>46.1</v>
      </c>
      <c r="AD27" s="16">
        <v>31.8</v>
      </c>
      <c r="AE27" s="15">
        <f t="shared" si="2"/>
        <v>1121116</v>
      </c>
      <c r="AF27" s="17">
        <f t="shared" si="0"/>
        <v>45295</v>
      </c>
      <c r="AG27" s="18">
        <f t="shared" si="1"/>
        <v>0.5</v>
      </c>
      <c r="AH27" s="19">
        <f t="shared" si="16"/>
        <v>2.2000000000000028</v>
      </c>
      <c r="AI27" s="24">
        <f t="shared" si="16"/>
        <v>1</v>
      </c>
      <c r="AJ27" s="24">
        <f t="shared" si="16"/>
        <v>1.0999999999999996</v>
      </c>
      <c r="AK27" s="24">
        <f t="shared" si="16"/>
        <v>1.1000000000000014</v>
      </c>
      <c r="AL27" s="24">
        <f t="shared" si="16"/>
        <v>1</v>
      </c>
      <c r="AM27" s="19">
        <f t="shared" si="16"/>
        <v>0.90000000000000213</v>
      </c>
      <c r="AN27" s="25">
        <f t="shared" si="4"/>
        <v>-3.2573289902280145E-3</v>
      </c>
    </row>
    <row r="28" spans="1:40">
      <c r="X28" s="15">
        <v>1130111</v>
      </c>
      <c r="Y28" s="16">
        <v>63.3</v>
      </c>
      <c r="Z28" s="16">
        <v>24.1</v>
      </c>
      <c r="AA28" s="16">
        <v>15.3</v>
      </c>
      <c r="AB28" s="16">
        <v>48</v>
      </c>
      <c r="AC28" s="16">
        <v>45</v>
      </c>
      <c r="AD28" s="16">
        <v>31</v>
      </c>
      <c r="AE28" s="15">
        <f t="shared" si="2"/>
        <v>1130104</v>
      </c>
      <c r="AF28" s="17">
        <f t="shared" si="0"/>
        <v>45302</v>
      </c>
      <c r="AG28" s="18">
        <f t="shared" si="1"/>
        <v>0.48973143759873616</v>
      </c>
      <c r="AH28" s="19">
        <f t="shared" si="16"/>
        <v>-0.30000000000000426</v>
      </c>
      <c r="AI28" s="24">
        <f t="shared" si="16"/>
        <v>1.5</v>
      </c>
      <c r="AJ28" s="24">
        <f t="shared" si="16"/>
        <v>0.90000000000000036</v>
      </c>
      <c r="AK28" s="24">
        <f t="shared" si="16"/>
        <v>-1.2000000000000028</v>
      </c>
      <c r="AL28" s="24">
        <f t="shared" si="16"/>
        <v>-1.1000000000000014</v>
      </c>
      <c r="AM28" s="19">
        <f t="shared" si="16"/>
        <v>-0.80000000000000071</v>
      </c>
      <c r="AN28" s="25">
        <f t="shared" si="4"/>
        <v>-1.0268562401263837E-2</v>
      </c>
    </row>
    <row r="29" spans="1:40">
      <c r="X29" s="15">
        <v>1130229</v>
      </c>
      <c r="Y29" s="16">
        <v>63.5</v>
      </c>
      <c r="Z29" s="16">
        <v>22.5</v>
      </c>
      <c r="AA29" s="16">
        <v>14.3</v>
      </c>
      <c r="AB29" s="16">
        <v>49.2</v>
      </c>
      <c r="AC29" s="16">
        <v>46.1</v>
      </c>
      <c r="AD29" s="16">
        <v>31.8</v>
      </c>
      <c r="AE29" s="15">
        <f t="shared" si="2"/>
        <v>1130111</v>
      </c>
      <c r="AF29" s="17">
        <f t="shared" si="0"/>
        <v>45351</v>
      </c>
      <c r="AG29" s="18">
        <f t="shared" si="1"/>
        <v>0.50078740157480317</v>
      </c>
      <c r="AH29" s="19">
        <f t="shared" si="16"/>
        <v>0.20000000000000284</v>
      </c>
      <c r="AI29" s="24">
        <f t="shared" si="16"/>
        <v>-1.6000000000000014</v>
      </c>
      <c r="AJ29" s="24">
        <f t="shared" si="16"/>
        <v>-1</v>
      </c>
      <c r="AK29" s="24">
        <f t="shared" si="16"/>
        <v>1.2000000000000028</v>
      </c>
      <c r="AL29" s="24">
        <f t="shared" si="16"/>
        <v>1.1000000000000014</v>
      </c>
      <c r="AM29" s="19">
        <f t="shared" si="16"/>
        <v>0.80000000000000071</v>
      </c>
      <c r="AN29" s="25">
        <f t="shared" si="4"/>
        <v>1.1055963976067007E-2</v>
      </c>
    </row>
    <row r="30" spans="1:40">
      <c r="X30" s="15">
        <v>1130531</v>
      </c>
      <c r="Y30" s="16">
        <v>64.900000000000006</v>
      </c>
      <c r="Z30" s="16">
        <v>23.7</v>
      </c>
      <c r="AA30" s="16">
        <v>15.4</v>
      </c>
      <c r="AB30" s="16">
        <v>49.5</v>
      </c>
      <c r="AC30" s="16">
        <v>46.3</v>
      </c>
      <c r="AD30" s="16">
        <v>32.1</v>
      </c>
      <c r="AE30" s="15">
        <f t="shared" si="2"/>
        <v>1130229</v>
      </c>
      <c r="AF30" s="17">
        <f t="shared" si="0"/>
        <v>45443</v>
      </c>
      <c r="AG30" s="18">
        <f t="shared" si="1"/>
        <v>0.49460708782742679</v>
      </c>
      <c r="AH30" s="19">
        <f t="shared" si="16"/>
        <v>1.4000000000000057</v>
      </c>
      <c r="AI30" s="24">
        <f t="shared" si="16"/>
        <v>1.1999999999999993</v>
      </c>
      <c r="AJ30" s="24">
        <f t="shared" si="16"/>
        <v>1.0999999999999996</v>
      </c>
      <c r="AK30" s="24">
        <f t="shared" si="16"/>
        <v>0.29999999999999716</v>
      </c>
      <c r="AL30" s="24">
        <f t="shared" si="16"/>
        <v>0.19999999999999574</v>
      </c>
      <c r="AM30" s="19">
        <f t="shared" si="16"/>
        <v>0.30000000000000071</v>
      </c>
      <c r="AN30" s="25">
        <f t="shared" si="4"/>
        <v>-6.1803137473763758E-3</v>
      </c>
    </row>
    <row r="31" spans="1:40">
      <c r="X31" s="15">
        <v>1130603</v>
      </c>
      <c r="Y31" s="16">
        <v>65.400000000000006</v>
      </c>
      <c r="Z31" s="16">
        <v>24.5</v>
      </c>
      <c r="AA31" s="16">
        <v>16</v>
      </c>
      <c r="AB31" s="16">
        <v>49.4</v>
      </c>
      <c r="AC31" s="16">
        <v>46.2</v>
      </c>
      <c r="AD31" s="16">
        <v>32</v>
      </c>
      <c r="AE31" s="15">
        <f t="shared" si="2"/>
        <v>1130531</v>
      </c>
      <c r="AF31" s="17">
        <f t="shared" si="0"/>
        <v>45446</v>
      </c>
      <c r="AG31" s="18">
        <f t="shared" si="1"/>
        <v>0.4892966360856269</v>
      </c>
      <c r="AH31" s="19">
        <f t="shared" si="16"/>
        <v>0.5</v>
      </c>
      <c r="AI31" s="24">
        <f t="shared" si="16"/>
        <v>0.80000000000000071</v>
      </c>
      <c r="AJ31" s="24">
        <f t="shared" si="16"/>
        <v>0.59999999999999964</v>
      </c>
      <c r="AK31" s="24">
        <f t="shared" si="16"/>
        <v>-0.10000000000000142</v>
      </c>
      <c r="AL31" s="24">
        <f t="shared" si="16"/>
        <v>-9.9999999999994316E-2</v>
      </c>
      <c r="AM31" s="19">
        <f t="shared" si="16"/>
        <v>-0.10000000000000142</v>
      </c>
      <c r="AN31" s="25">
        <f t="shared" si="4"/>
        <v>-5.3104517417998931E-3</v>
      </c>
    </row>
    <row r="32" spans="1:40">
      <c r="X32" s="15">
        <v>1130613</v>
      </c>
      <c r="Y32" s="16">
        <v>63.2</v>
      </c>
      <c r="Z32" s="16">
        <v>24.3</v>
      </c>
      <c r="AA32" s="16">
        <v>15.4</v>
      </c>
      <c r="AB32" s="16">
        <v>47.8</v>
      </c>
      <c r="AC32" s="16">
        <v>44.8</v>
      </c>
      <c r="AD32" s="16">
        <v>30.9</v>
      </c>
      <c r="AE32" s="15">
        <f t="shared" si="2"/>
        <v>1130603</v>
      </c>
      <c r="AF32" s="17">
        <f t="shared" si="0"/>
        <v>45456</v>
      </c>
      <c r="AG32" s="18">
        <f t="shared" si="1"/>
        <v>0.48892405063291133</v>
      </c>
      <c r="AH32" s="19">
        <f t="shared" si="16"/>
        <v>-2.2000000000000028</v>
      </c>
      <c r="AI32" s="24">
        <f t="shared" si="16"/>
        <v>-0.19999999999999929</v>
      </c>
      <c r="AJ32" s="24">
        <f t="shared" si="16"/>
        <v>-0.59999999999999964</v>
      </c>
      <c r="AK32" s="24">
        <f t="shared" si="16"/>
        <v>-1.6000000000000014</v>
      </c>
      <c r="AL32" s="24">
        <f t="shared" si="16"/>
        <v>-1.4000000000000057</v>
      </c>
      <c r="AM32" s="19">
        <f t="shared" si="16"/>
        <v>-1.1000000000000014</v>
      </c>
      <c r="AN32" s="25">
        <f t="shared" si="4"/>
        <v>-3.7258545271556809E-4</v>
      </c>
    </row>
    <row r="33" spans="24:40">
      <c r="X33" s="15">
        <v>1130621</v>
      </c>
      <c r="Y33" s="16">
        <v>62.9</v>
      </c>
      <c r="Z33" s="16">
        <v>22.4</v>
      </c>
      <c r="AA33" s="16">
        <v>14.1</v>
      </c>
      <c r="AB33" s="16">
        <v>48.8</v>
      </c>
      <c r="AC33" s="16">
        <v>45.7</v>
      </c>
      <c r="AD33" s="16">
        <v>31.9</v>
      </c>
      <c r="AE33" s="15">
        <f t="shared" si="2"/>
        <v>1130613</v>
      </c>
      <c r="AF33" s="17">
        <f t="shared" si="0"/>
        <v>45464</v>
      </c>
      <c r="AG33" s="18">
        <f t="shared" si="1"/>
        <v>0.50715421303656605</v>
      </c>
      <c r="AH33" s="19">
        <f t="shared" si="16"/>
        <v>-0.30000000000000426</v>
      </c>
      <c r="AI33" s="24">
        <f t="shared" si="16"/>
        <v>-1.9000000000000021</v>
      </c>
      <c r="AJ33" s="24">
        <f t="shared" si="16"/>
        <v>-1.3000000000000007</v>
      </c>
      <c r="AK33" s="24">
        <f t="shared" si="16"/>
        <v>1</v>
      </c>
      <c r="AL33" s="24">
        <f t="shared" si="16"/>
        <v>0.90000000000000568</v>
      </c>
      <c r="AM33" s="19">
        <f t="shared" si="16"/>
        <v>1</v>
      </c>
      <c r="AN33" s="25">
        <f t="shared" si="4"/>
        <v>1.8230162403654715E-2</v>
      </c>
    </row>
    <row r="34" spans="24:40">
      <c r="X34" s="15">
        <v>1130628</v>
      </c>
      <c r="Y34" s="16">
        <v>61.5</v>
      </c>
      <c r="Z34" s="16">
        <v>22.6</v>
      </c>
      <c r="AA34" s="16">
        <v>13.9</v>
      </c>
      <c r="AB34" s="16">
        <v>47.6</v>
      </c>
      <c r="AC34" s="16">
        <v>44.6</v>
      </c>
      <c r="AD34" s="16">
        <v>30.7</v>
      </c>
      <c r="AE34" s="15">
        <f t="shared" si="2"/>
        <v>1130621</v>
      </c>
      <c r="AF34" s="17">
        <f t="shared" si="0"/>
        <v>45471</v>
      </c>
      <c r="AG34" s="18">
        <f t="shared" si="1"/>
        <v>0.49918699186991866</v>
      </c>
      <c r="AH34" s="19">
        <f t="shared" si="16"/>
        <v>-1.3999999999999986</v>
      </c>
      <c r="AI34" s="24">
        <f t="shared" si="16"/>
        <v>0.20000000000000284</v>
      </c>
      <c r="AJ34" s="24">
        <f t="shared" si="16"/>
        <v>-0.19999999999999929</v>
      </c>
      <c r="AK34" s="24">
        <f t="shared" si="16"/>
        <v>-1.1999999999999957</v>
      </c>
      <c r="AL34" s="24">
        <f t="shared" si="16"/>
        <v>-1.1000000000000014</v>
      </c>
      <c r="AM34" s="19">
        <f t="shared" si="16"/>
        <v>-1.1999999999999993</v>
      </c>
      <c r="AN34" s="25">
        <f t="shared" si="4"/>
        <v>-7.9672211666473869E-3</v>
      </c>
    </row>
    <row r="35" spans="24:40">
      <c r="X35" s="19">
        <v>1130705</v>
      </c>
      <c r="Y35" s="19">
        <v>61.4</v>
      </c>
      <c r="Z35" s="38">
        <v>23.1</v>
      </c>
      <c r="AA35" s="19">
        <v>14.2</v>
      </c>
      <c r="AB35" s="19">
        <v>47.2</v>
      </c>
      <c r="AC35" s="19">
        <v>44.2</v>
      </c>
      <c r="AD35" s="19">
        <v>30.4</v>
      </c>
      <c r="AE35" s="15">
        <f t="shared" si="2"/>
        <v>1130628</v>
      </c>
      <c r="AF35" s="17">
        <f t="shared" si="0"/>
        <v>45478</v>
      </c>
      <c r="AG35" s="18">
        <f t="shared" si="1"/>
        <v>0.49511400651465798</v>
      </c>
      <c r="AH35" s="19">
        <f t="shared" ref="AH35:AM50" si="17">Y35-Y34</f>
        <v>-0.10000000000000142</v>
      </c>
      <c r="AI35" s="24">
        <f t="shared" si="17"/>
        <v>0.5</v>
      </c>
      <c r="AJ35" s="24">
        <f t="shared" si="17"/>
        <v>0.29999999999999893</v>
      </c>
      <c r="AK35" s="24">
        <f t="shared" si="17"/>
        <v>-0.39999999999999858</v>
      </c>
      <c r="AL35" s="24">
        <f t="shared" si="17"/>
        <v>-0.39999999999999858</v>
      </c>
      <c r="AM35" s="19">
        <f t="shared" si="17"/>
        <v>-0.30000000000000071</v>
      </c>
      <c r="AN35" s="25">
        <f t="shared" si="4"/>
        <v>-4.0729853552606832E-3</v>
      </c>
    </row>
    <row r="36" spans="24:40">
      <c r="X36" s="19">
        <v>1130712</v>
      </c>
      <c r="Y36" s="19">
        <v>60.8</v>
      </c>
      <c r="Z36" s="19">
        <v>21.6</v>
      </c>
      <c r="AA36" s="19">
        <v>13.1</v>
      </c>
      <c r="AB36" s="19">
        <v>47.7</v>
      </c>
      <c r="AC36" s="19">
        <v>44.7</v>
      </c>
      <c r="AD36" s="19">
        <v>30.7</v>
      </c>
      <c r="AE36" s="15">
        <f t="shared" si="2"/>
        <v>1130705</v>
      </c>
      <c r="AF36" s="17">
        <f t="shared" si="0"/>
        <v>45485</v>
      </c>
      <c r="AG36" s="18">
        <f t="shared" si="1"/>
        <v>0.50493421052631582</v>
      </c>
      <c r="AH36" s="19">
        <f t="shared" si="17"/>
        <v>-0.60000000000000142</v>
      </c>
      <c r="AI36" s="24">
        <f t="shared" si="17"/>
        <v>-1.5</v>
      </c>
      <c r="AJ36" s="24">
        <f t="shared" si="17"/>
        <v>-1.0999999999999996</v>
      </c>
      <c r="AK36" s="24">
        <f t="shared" si="17"/>
        <v>0.5</v>
      </c>
      <c r="AL36" s="24">
        <f t="shared" si="17"/>
        <v>0.5</v>
      </c>
      <c r="AM36" s="19">
        <f t="shared" si="17"/>
        <v>0.30000000000000071</v>
      </c>
      <c r="AN36" s="25">
        <f t="shared" si="4"/>
        <v>9.8202040116578404E-3</v>
      </c>
    </row>
    <row r="37" spans="24:40">
      <c r="X37" s="19">
        <v>1130719</v>
      </c>
      <c r="Y37" s="19">
        <v>61</v>
      </c>
      <c r="Z37" s="19">
        <v>22.4</v>
      </c>
      <c r="AA37" s="19">
        <v>13.7</v>
      </c>
      <c r="AB37" s="19">
        <v>47.3</v>
      </c>
      <c r="AC37" s="19">
        <v>44.3</v>
      </c>
      <c r="AD37" s="19">
        <v>30.5</v>
      </c>
      <c r="AE37" s="15">
        <f t="shared" si="2"/>
        <v>1130712</v>
      </c>
      <c r="AF37" s="17">
        <f t="shared" si="0"/>
        <v>45492</v>
      </c>
      <c r="AG37" s="18">
        <f t="shared" si="1"/>
        <v>0.5</v>
      </c>
      <c r="AH37" s="19">
        <f t="shared" si="17"/>
        <v>0.20000000000000284</v>
      </c>
      <c r="AI37" s="24">
        <f t="shared" si="17"/>
        <v>0.79999999999999716</v>
      </c>
      <c r="AJ37" s="24">
        <f t="shared" si="17"/>
        <v>0.59999999999999964</v>
      </c>
      <c r="AK37" s="24">
        <f t="shared" si="17"/>
        <v>-0.40000000000000568</v>
      </c>
      <c r="AL37" s="24">
        <f t="shared" si="17"/>
        <v>-0.40000000000000568</v>
      </c>
      <c r="AM37" s="19">
        <f t="shared" si="17"/>
        <v>-0.19999999999999929</v>
      </c>
      <c r="AN37" s="25">
        <f t="shared" si="4"/>
        <v>-4.9342105263158187E-3</v>
      </c>
    </row>
    <row r="38" spans="24:40">
      <c r="X38" s="19">
        <v>1130730</v>
      </c>
      <c r="Y38" s="19">
        <v>59.2</v>
      </c>
      <c r="Z38" s="19">
        <v>21.9</v>
      </c>
      <c r="AA38" s="19">
        <v>13</v>
      </c>
      <c r="AB38" s="19">
        <v>46.2</v>
      </c>
      <c r="AC38" s="19">
        <v>43.3</v>
      </c>
      <c r="AD38" s="19">
        <v>29.5</v>
      </c>
      <c r="AE38" s="15">
        <f t="shared" si="2"/>
        <v>1130719</v>
      </c>
      <c r="AF38" s="17">
        <f t="shared" si="0"/>
        <v>45503</v>
      </c>
      <c r="AG38" s="18">
        <f t="shared" si="1"/>
        <v>0.49831081081081074</v>
      </c>
      <c r="AH38" s="19">
        <f t="shared" si="17"/>
        <v>-1.7999999999999972</v>
      </c>
      <c r="AI38" s="24">
        <f t="shared" si="17"/>
        <v>-0.5</v>
      </c>
      <c r="AJ38" s="24">
        <f t="shared" si="17"/>
        <v>-0.69999999999999929</v>
      </c>
      <c r="AK38" s="24">
        <f t="shared" si="17"/>
        <v>-1.0999999999999943</v>
      </c>
      <c r="AL38" s="24">
        <f t="shared" si="17"/>
        <v>-1</v>
      </c>
      <c r="AM38" s="19">
        <f t="shared" si="17"/>
        <v>-1</v>
      </c>
      <c r="AN38" s="25">
        <f t="shared" si="4"/>
        <v>-1.6891891891892552E-3</v>
      </c>
    </row>
    <row r="39" spans="24:40">
      <c r="X39" s="19">
        <v>1131219</v>
      </c>
      <c r="Y39" s="19">
        <v>65.400000000000006</v>
      </c>
      <c r="Z39" s="19">
        <v>25.9</v>
      </c>
      <c r="AA39" s="19">
        <v>16.899999999999999</v>
      </c>
      <c r="AB39" s="19">
        <v>48.5</v>
      </c>
      <c r="AC39" s="19">
        <v>45.4</v>
      </c>
      <c r="AD39" s="19">
        <v>31.7</v>
      </c>
      <c r="AE39" s="15">
        <f t="shared" si="2"/>
        <v>1130730</v>
      </c>
      <c r="AF39" s="17">
        <f t="shared" si="0"/>
        <v>45645</v>
      </c>
      <c r="AG39" s="18">
        <f t="shared" si="1"/>
        <v>0.48470948012232418</v>
      </c>
      <c r="AH39" s="19">
        <f t="shared" si="17"/>
        <v>6.2000000000000028</v>
      </c>
      <c r="AI39" s="24">
        <f t="shared" si="17"/>
        <v>4</v>
      </c>
      <c r="AJ39" s="24">
        <f t="shared" si="17"/>
        <v>3.8999999999999986</v>
      </c>
      <c r="AK39" s="24">
        <f t="shared" si="17"/>
        <v>2.2999999999999972</v>
      </c>
      <c r="AL39" s="24">
        <f t="shared" si="17"/>
        <v>2.1000000000000014</v>
      </c>
      <c r="AM39" s="19">
        <f t="shared" si="17"/>
        <v>2.1999999999999993</v>
      </c>
      <c r="AN39" s="25">
        <f t="shared" si="4"/>
        <v>-1.3601330688486568E-2</v>
      </c>
    </row>
    <row r="40" spans="24:40">
      <c r="X40" s="19">
        <v>1131226</v>
      </c>
      <c r="Y40" s="19">
        <v>64.7</v>
      </c>
      <c r="Z40" s="19">
        <v>24.5</v>
      </c>
      <c r="AA40" s="19">
        <v>15.9</v>
      </c>
      <c r="AB40" s="19">
        <v>48.8</v>
      </c>
      <c r="AC40" s="19">
        <v>45.7</v>
      </c>
      <c r="AD40" s="19">
        <v>31.8</v>
      </c>
      <c r="AE40" s="15">
        <f t="shared" si="2"/>
        <v>1131219</v>
      </c>
      <c r="AF40" s="17">
        <f t="shared" si="0"/>
        <v>45652</v>
      </c>
      <c r="AG40" s="18">
        <f t="shared" si="1"/>
        <v>0.49149922720247285</v>
      </c>
      <c r="AH40" s="19">
        <f t="shared" si="17"/>
        <v>-0.70000000000000284</v>
      </c>
      <c r="AI40" s="24">
        <f t="shared" si="17"/>
        <v>-1.3999999999999986</v>
      </c>
      <c r="AJ40" s="24">
        <f t="shared" si="17"/>
        <v>-0.99999999999999822</v>
      </c>
      <c r="AK40" s="24">
        <f t="shared" si="17"/>
        <v>0.29999999999999716</v>
      </c>
      <c r="AL40" s="24">
        <f t="shared" si="17"/>
        <v>0.30000000000000426</v>
      </c>
      <c r="AM40" s="19">
        <f t="shared" si="17"/>
        <v>0.10000000000000142</v>
      </c>
      <c r="AN40" s="25">
        <f t="shared" si="4"/>
        <v>6.7897470801486781E-3</v>
      </c>
    </row>
    <row r="41" spans="24:40">
      <c r="X41" s="15">
        <v>1140102</v>
      </c>
      <c r="Y41" s="19">
        <v>62.2</v>
      </c>
      <c r="Z41" s="19">
        <v>21.2</v>
      </c>
      <c r="AA41" s="19">
        <v>13.2</v>
      </c>
      <c r="AB41" s="19">
        <v>49</v>
      </c>
      <c r="AC41" s="19">
        <v>45.9</v>
      </c>
      <c r="AD41" s="19">
        <v>31.5</v>
      </c>
      <c r="AE41" s="15">
        <f t="shared" si="2"/>
        <v>1131226</v>
      </c>
      <c r="AF41" s="17">
        <f t="shared" si="0"/>
        <v>45659</v>
      </c>
      <c r="AG41" s="18">
        <f t="shared" si="1"/>
        <v>0.50643086816720251</v>
      </c>
      <c r="AH41" s="19">
        <f t="shared" si="17"/>
        <v>-2.5</v>
      </c>
      <c r="AI41" s="24">
        <f t="shared" si="17"/>
        <v>-3.3000000000000007</v>
      </c>
      <c r="AJ41" s="24">
        <f t="shared" si="17"/>
        <v>-2.7000000000000011</v>
      </c>
      <c r="AK41" s="24">
        <f t="shared" si="17"/>
        <v>0.20000000000000284</v>
      </c>
      <c r="AL41" s="24">
        <f t="shared" si="17"/>
        <v>0.19999999999999574</v>
      </c>
      <c r="AM41" s="19">
        <f t="shared" si="17"/>
        <v>-0.30000000000000071</v>
      </c>
      <c r="AN41" s="25">
        <f t="shared" si="4"/>
        <v>1.4931640964729653E-2</v>
      </c>
    </row>
    <row r="42" spans="24:40">
      <c r="AE42" s="15">
        <f t="shared" si="2"/>
        <v>1140102</v>
      </c>
      <c r="AF42" s="17" t="e">
        <f t="shared" si="0"/>
        <v>#VALUE!</v>
      </c>
      <c r="AG42" s="18" t="e">
        <f t="shared" si="1"/>
        <v>#DIV/0!</v>
      </c>
      <c r="AH42" s="19">
        <f t="shared" si="17"/>
        <v>-62.2</v>
      </c>
      <c r="AI42" s="24">
        <f t="shared" si="17"/>
        <v>-21.2</v>
      </c>
      <c r="AJ42" s="24">
        <f t="shared" si="17"/>
        <v>-13.2</v>
      </c>
      <c r="AK42" s="24">
        <f t="shared" si="17"/>
        <v>-49</v>
      </c>
      <c r="AL42" s="24">
        <f t="shared" si="17"/>
        <v>-45.9</v>
      </c>
      <c r="AM42" s="19">
        <f t="shared" si="17"/>
        <v>-31.5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307DDC52-9686-4C4A-AA45-1AA42A9D1D51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7A6BE1-C094-49FA-B76C-43EA52B60493}">
          <x14:formula1>
            <xm:f>資料輸入!$N:$N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D6524-B6B3-40D2-BA79-58F0FD78C1E6}">
  <sheetPr>
    <tabColor theme="5" tint="0.59999389629810485"/>
  </sheetPr>
  <dimension ref="A1:AN55"/>
  <sheetViews>
    <sheetView zoomScale="70" zoomScaleNormal="70" workbookViewId="0">
      <selection activeCell="D3" sqref="D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32">_xlfn._xlws.SORT(_xlfn._xlws.FILTER(資料輸入!F:L, ISNUMBER(MATCH(資料輸入!E:E, 林唯均!C3, 0))), 1, TRUE)</f>
        <v>1120106</v>
      </c>
      <c r="Y2" s="16">
        <v>60.2</v>
      </c>
      <c r="Z2" s="16">
        <v>22.7</v>
      </c>
      <c r="AA2" s="16">
        <v>13.7</v>
      </c>
      <c r="AB2" s="16">
        <v>46.5</v>
      </c>
      <c r="AC2" s="16">
        <v>43.6</v>
      </c>
      <c r="AD2" s="16">
        <v>30.4</v>
      </c>
      <c r="AE2" s="16"/>
      <c r="AF2" s="17">
        <f t="shared" ref="AF2:AF55" si="0">DATE(MID(X2,1,3)+1911,MID(X2,4,2),MID(X2,6,2))</f>
        <v>44932</v>
      </c>
      <c r="AG2" s="18">
        <f t="shared" ref="AG2:AG55" si="1">1-(Y2-AD2)/Y2</f>
        <v>0.50498338870431891</v>
      </c>
    </row>
    <row r="3" spans="1:40">
      <c r="A3" s="20">
        <f>MAX(X:X)</f>
        <v>1140307</v>
      </c>
      <c r="B3" s="19" t="str">
        <f>K6&amp;J7</f>
        <v>4周前</v>
      </c>
      <c r="C3" s="39" t="s">
        <v>124</v>
      </c>
      <c r="D3" s="21" t="s">
        <v>24</v>
      </c>
      <c r="E3" s="20">
        <f>LOOKUP($A$3,日期,體重_kg)</f>
        <v>61.3</v>
      </c>
      <c r="F3" s="20">
        <f>LOOKUP($A$3,日期,體重變化)</f>
        <v>-1.5</v>
      </c>
      <c r="G3" s="20" t="str">
        <f>IF(E3&lt;C8,"Q1",IF(E3&lt;C9,"Q2",IF(E3&lt;C10,"Q3",IF(E3&lt;3000,"Q4"))))</f>
        <v>Q3</v>
      </c>
      <c r="H3" s="20">
        <f>LOOKUP($A$3,日期,體脂率)</f>
        <v>21.7</v>
      </c>
      <c r="I3" s="20">
        <f>LOOKUP($A$3,日期,體脂率變化)</f>
        <v>-2.1000000000000014</v>
      </c>
      <c r="J3" s="20" t="str">
        <f>IF(H3&lt;D8,"Q1",IF(H3&lt;D9,"Q2",IF(H3&lt;D10,"Q3",IF(H3&lt;3000,"Q4"))))</f>
        <v>Q2</v>
      </c>
      <c r="K3" s="20">
        <f>LOOKUP($A$3,日期,脂肪重_kg)</f>
        <v>13.3</v>
      </c>
      <c r="L3" s="20">
        <f>LOOKUP($A$3,日期,脂肪重變化)</f>
        <v>-1.5999999999999996</v>
      </c>
      <c r="M3" s="20" t="str">
        <f>IF(K3&lt;E8,"Q1",IF(K3&lt;E9,"Q2",IF(K3&lt;E10,"Q3",IF(K3&lt;3000,"Q4"))))</f>
        <v>Q3</v>
      </c>
      <c r="N3" s="20">
        <f>LOOKUP($A$3,日期,去脂重_kg)</f>
        <v>48</v>
      </c>
      <c r="O3" s="20">
        <f>LOOKUP($A$3,日期,去脂重變化)</f>
        <v>0.10000000000000142</v>
      </c>
      <c r="P3" s="20" t="str">
        <f>IF(N3&lt;F8,"Q1",IF(N3&lt;F9,"Q2",IF(N3&lt;F10,"Q3",IF(N3&lt;3000,"Q4"))))</f>
        <v>Q2</v>
      </c>
      <c r="Q3" s="20">
        <f>LOOKUP($A$3,日期,肌肉量)</f>
        <v>45</v>
      </c>
      <c r="R3" s="20">
        <f>LOOKUP($A$3,日期,肌肉量變化)</f>
        <v>0.10000000000000142</v>
      </c>
      <c r="S3" s="20" t="str">
        <f>IF(Q3&lt;G8,"Q1",IF(Q3&lt;G9,"Q2",IF(Q3&lt;G10,"Q3",IF(Q3&lt;3000,"Q4"))))</f>
        <v>Q2</v>
      </c>
      <c r="T3" s="20">
        <f>LOOKUP($A$3,日期,身體總水份kg)</f>
        <v>31.5</v>
      </c>
      <c r="U3" s="22">
        <f>LOOKUP($A$3,日期,水分變化KG)</f>
        <v>-0.10000000000000142</v>
      </c>
      <c r="V3" s="23">
        <f>LOOKUP($A$3,日期,水分變化)</f>
        <v>1.0681518271838275E-2</v>
      </c>
      <c r="W3" s="20" t="str">
        <f>IF(T3&lt;H8,"Q1",IF(T3&lt;H9,"Q2",IF(T3&lt;H10,"Q3",IF(T3&lt;3000,"Q4"))))</f>
        <v>Q3</v>
      </c>
      <c r="X3" s="15">
        <v>1120113</v>
      </c>
      <c r="Y3" s="16">
        <v>59.8</v>
      </c>
      <c r="Z3" s="16">
        <v>23.1</v>
      </c>
      <c r="AA3" s="16">
        <v>13.8</v>
      </c>
      <c r="AB3" s="16">
        <v>46</v>
      </c>
      <c r="AC3" s="16">
        <v>43.1</v>
      </c>
      <c r="AD3" s="16">
        <v>29.9</v>
      </c>
      <c r="AE3" s="15">
        <f t="shared" ref="AE3:AE55" si="2">X2</f>
        <v>1120106</v>
      </c>
      <c r="AF3" s="17">
        <f t="shared" si="0"/>
        <v>44939</v>
      </c>
      <c r="AG3" s="18">
        <f t="shared" si="1"/>
        <v>0.5</v>
      </c>
      <c r="AH3" s="19">
        <f t="shared" ref="AH3:AM18" si="3">Y3-Y2</f>
        <v>-0.40000000000000568</v>
      </c>
      <c r="AI3" s="24">
        <f t="shared" si="3"/>
        <v>0.40000000000000213</v>
      </c>
      <c r="AJ3" s="24">
        <f t="shared" si="3"/>
        <v>0.10000000000000142</v>
      </c>
      <c r="AK3" s="24">
        <f t="shared" si="3"/>
        <v>-0.5</v>
      </c>
      <c r="AL3" s="24">
        <f t="shared" si="3"/>
        <v>-0.5</v>
      </c>
      <c r="AM3" s="19">
        <f t="shared" si="3"/>
        <v>-0.5</v>
      </c>
      <c r="AN3" s="25">
        <f>AG3-AG2</f>
        <v>-4.983388704318914E-3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>
        <v>1120119</v>
      </c>
      <c r="Y4" s="16">
        <v>60</v>
      </c>
      <c r="Z4" s="16">
        <v>23.1</v>
      </c>
      <c r="AA4" s="16">
        <v>13.9</v>
      </c>
      <c r="AB4" s="16">
        <v>46.1</v>
      </c>
      <c r="AC4" s="16">
        <v>43.2</v>
      </c>
      <c r="AD4" s="16">
        <v>30.3</v>
      </c>
      <c r="AE4" s="15">
        <f t="shared" si="2"/>
        <v>1120113</v>
      </c>
      <c r="AF4" s="17">
        <f t="shared" si="0"/>
        <v>44945</v>
      </c>
      <c r="AG4" s="18">
        <f t="shared" si="1"/>
        <v>0.505</v>
      </c>
      <c r="AH4" s="19">
        <f t="shared" si="3"/>
        <v>0.20000000000000284</v>
      </c>
      <c r="AI4" s="24">
        <f t="shared" si="3"/>
        <v>0</v>
      </c>
      <c r="AJ4" s="24">
        <f t="shared" si="3"/>
        <v>9.9999999999999645E-2</v>
      </c>
      <c r="AK4" s="24">
        <f t="shared" si="3"/>
        <v>0.10000000000000142</v>
      </c>
      <c r="AL4" s="24">
        <f t="shared" si="3"/>
        <v>0.10000000000000142</v>
      </c>
      <c r="AM4" s="19">
        <f t="shared" si="3"/>
        <v>0.40000000000000213</v>
      </c>
      <c r="AN4" s="25">
        <f t="shared" ref="AN4:AN55" si="4">AG4-AG3</f>
        <v>5.0000000000000044E-3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>
        <v>1120130</v>
      </c>
      <c r="Y5" s="16">
        <v>61.3</v>
      </c>
      <c r="Z5" s="16">
        <v>23.1</v>
      </c>
      <c r="AA5" s="16">
        <v>14.2</v>
      </c>
      <c r="AB5" s="16">
        <v>47.1</v>
      </c>
      <c r="AC5" s="16">
        <v>44.1</v>
      </c>
      <c r="AD5" s="16">
        <v>31.2</v>
      </c>
      <c r="AE5" s="15">
        <f t="shared" si="2"/>
        <v>1120119</v>
      </c>
      <c r="AF5" s="17">
        <f t="shared" si="0"/>
        <v>44956</v>
      </c>
      <c r="AG5" s="18">
        <f t="shared" si="1"/>
        <v>0.50897226753670477</v>
      </c>
      <c r="AH5" s="19">
        <f t="shared" si="3"/>
        <v>1.2999999999999972</v>
      </c>
      <c r="AI5" s="24">
        <f t="shared" si="3"/>
        <v>0</v>
      </c>
      <c r="AJ5" s="24">
        <f t="shared" si="3"/>
        <v>0.29999999999999893</v>
      </c>
      <c r="AK5" s="24">
        <f t="shared" si="3"/>
        <v>1</v>
      </c>
      <c r="AL5" s="24">
        <f t="shared" si="3"/>
        <v>0.89999999999999858</v>
      </c>
      <c r="AM5" s="19">
        <f t="shared" si="3"/>
        <v>0.89999999999999858</v>
      </c>
      <c r="AN5" s="25">
        <f t="shared" si="4"/>
        <v>3.9722675367047655E-3</v>
      </c>
    </row>
    <row r="6" spans="1:40">
      <c r="B6" s="29" t="s">
        <v>10</v>
      </c>
      <c r="C6" s="31">
        <f t="shared" ref="C6:H6" si="5">_xlfn.QUARTILE.INC(Y:Y,1)</f>
        <v>57.95</v>
      </c>
      <c r="D6" s="31">
        <f t="shared" si="5"/>
        <v>19.649999999999999</v>
      </c>
      <c r="E6" s="31">
        <f t="shared" si="5"/>
        <v>11.45</v>
      </c>
      <c r="F6" s="31">
        <f t="shared" si="5"/>
        <v>46.05</v>
      </c>
      <c r="G6" s="31">
        <f t="shared" si="5"/>
        <v>43.150000000000006</v>
      </c>
      <c r="H6" s="31">
        <f t="shared" si="5"/>
        <v>29.799999999999997</v>
      </c>
      <c r="J6" s="28">
        <f>A4-B4</f>
        <v>31</v>
      </c>
      <c r="K6" s="28">
        <f>ROUND(K7,0)</f>
        <v>4</v>
      </c>
      <c r="X6" s="15">
        <v>1120206</v>
      </c>
      <c r="Y6" s="16">
        <v>58.2</v>
      </c>
      <c r="Z6" s="16">
        <v>21</v>
      </c>
      <c r="AA6" s="16">
        <v>12.2</v>
      </c>
      <c r="AB6" s="16">
        <v>46</v>
      </c>
      <c r="AC6" s="16">
        <v>43.1</v>
      </c>
      <c r="AD6" s="16">
        <v>29.9</v>
      </c>
      <c r="AE6" s="15">
        <f t="shared" si="2"/>
        <v>1120130</v>
      </c>
      <c r="AF6" s="17">
        <f t="shared" si="0"/>
        <v>44963</v>
      </c>
      <c r="AG6" s="18">
        <f t="shared" si="1"/>
        <v>0.5137457044673539</v>
      </c>
      <c r="AH6" s="19">
        <f t="shared" si="3"/>
        <v>-3.0999999999999943</v>
      </c>
      <c r="AI6" s="24">
        <f t="shared" si="3"/>
        <v>-2.1000000000000014</v>
      </c>
      <c r="AJ6" s="24">
        <f t="shared" si="3"/>
        <v>-2</v>
      </c>
      <c r="AK6" s="24">
        <f t="shared" si="3"/>
        <v>-1.1000000000000014</v>
      </c>
      <c r="AL6" s="24">
        <f t="shared" si="3"/>
        <v>-1</v>
      </c>
      <c r="AM6" s="19">
        <f t="shared" si="3"/>
        <v>-1.3000000000000007</v>
      </c>
      <c r="AN6" s="25">
        <f t="shared" si="4"/>
        <v>4.7734369306491331E-3</v>
      </c>
    </row>
    <row r="7" spans="1:40">
      <c r="B7" s="19" t="str">
        <f>C3</f>
        <v>林唯均</v>
      </c>
      <c r="C7" s="19">
        <f>E3</f>
        <v>61.3</v>
      </c>
      <c r="D7" s="19">
        <f>H3</f>
        <v>21.7</v>
      </c>
      <c r="E7" s="19">
        <f>K3</f>
        <v>13.3</v>
      </c>
      <c r="F7" s="19">
        <f>N3</f>
        <v>48</v>
      </c>
      <c r="G7" s="19">
        <f>Q3</f>
        <v>45</v>
      </c>
      <c r="H7" s="19">
        <f>T3</f>
        <v>31.5</v>
      </c>
      <c r="J7" s="32" t="s">
        <v>21</v>
      </c>
      <c r="K7" s="19">
        <f>J6/7</f>
        <v>4.4285714285714288</v>
      </c>
      <c r="X7" s="15">
        <v>1120213</v>
      </c>
      <c r="Y7" s="16">
        <v>60</v>
      </c>
      <c r="Z7" s="16">
        <v>22</v>
      </c>
      <c r="AA7" s="16">
        <v>13.2</v>
      </c>
      <c r="AB7" s="16">
        <v>46.8</v>
      </c>
      <c r="AC7" s="16">
        <v>43.9</v>
      </c>
      <c r="AD7" s="16">
        <v>31.2</v>
      </c>
      <c r="AE7" s="15">
        <f t="shared" si="2"/>
        <v>1120206</v>
      </c>
      <c r="AF7" s="17">
        <f t="shared" si="0"/>
        <v>44970</v>
      </c>
      <c r="AG7" s="18">
        <f t="shared" si="1"/>
        <v>0.52</v>
      </c>
      <c r="AH7" s="19">
        <f t="shared" si="3"/>
        <v>1.7999999999999972</v>
      </c>
      <c r="AI7" s="24">
        <f t="shared" si="3"/>
        <v>1</v>
      </c>
      <c r="AJ7" s="24">
        <f t="shared" si="3"/>
        <v>1</v>
      </c>
      <c r="AK7" s="24">
        <f t="shared" si="3"/>
        <v>0.79999999999999716</v>
      </c>
      <c r="AL7" s="24">
        <f t="shared" si="3"/>
        <v>0.79999999999999716</v>
      </c>
      <c r="AM7" s="19">
        <f t="shared" si="3"/>
        <v>1.3000000000000007</v>
      </c>
      <c r="AN7" s="25">
        <f t="shared" si="4"/>
        <v>6.2542955326461147E-3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59.8</v>
      </c>
      <c r="D8" s="31">
        <f t="shared" si="6"/>
        <v>20.7</v>
      </c>
      <c r="E8" s="31">
        <f t="shared" si="6"/>
        <v>12.2</v>
      </c>
      <c r="F8" s="31">
        <f t="shared" si="6"/>
        <v>47.1</v>
      </c>
      <c r="G8" s="31">
        <f t="shared" si="6"/>
        <v>44.1</v>
      </c>
      <c r="H8" s="31">
        <f t="shared" si="6"/>
        <v>30.6</v>
      </c>
      <c r="J8" s="30"/>
      <c r="K8" s="30"/>
      <c r="L8" s="30"/>
      <c r="M8" s="30"/>
      <c r="N8" s="30"/>
      <c r="O8" s="30"/>
      <c r="X8" s="15">
        <v>1120324</v>
      </c>
      <c r="Y8" s="16">
        <v>60.7</v>
      </c>
      <c r="Z8" s="16">
        <v>22.8</v>
      </c>
      <c r="AA8" s="16">
        <v>13.8</v>
      </c>
      <c r="AB8" s="16">
        <v>46.9</v>
      </c>
      <c r="AC8" s="16">
        <v>44</v>
      </c>
      <c r="AD8" s="16">
        <v>30.5</v>
      </c>
      <c r="AE8" s="15">
        <f t="shared" si="2"/>
        <v>1120213</v>
      </c>
      <c r="AF8" s="17">
        <f t="shared" si="0"/>
        <v>45009</v>
      </c>
      <c r="AG8" s="18">
        <f t="shared" si="1"/>
        <v>0.50247116968698513</v>
      </c>
      <c r="AH8" s="19">
        <f t="shared" si="3"/>
        <v>0.70000000000000284</v>
      </c>
      <c r="AI8" s="24">
        <f t="shared" si="3"/>
        <v>0.80000000000000071</v>
      </c>
      <c r="AJ8" s="24">
        <f t="shared" si="3"/>
        <v>0.60000000000000142</v>
      </c>
      <c r="AK8" s="24">
        <f t="shared" si="3"/>
        <v>0.10000000000000142</v>
      </c>
      <c r="AL8" s="24">
        <f t="shared" si="3"/>
        <v>0.10000000000000142</v>
      </c>
      <c r="AM8" s="19">
        <f t="shared" si="3"/>
        <v>-0.69999999999999929</v>
      </c>
      <c r="AN8" s="25">
        <f t="shared" si="4"/>
        <v>-1.7528830313014887E-2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61</v>
      </c>
      <c r="D9" s="31">
        <f t="shared" si="7"/>
        <v>21.799999999999997</v>
      </c>
      <c r="E9" s="31">
        <f t="shared" si="7"/>
        <v>13.25</v>
      </c>
      <c r="F9" s="31">
        <f t="shared" si="7"/>
        <v>48.349999999999994</v>
      </c>
      <c r="G9" s="31">
        <f t="shared" si="7"/>
        <v>45.25</v>
      </c>
      <c r="H9" s="31">
        <f t="shared" si="7"/>
        <v>31.3</v>
      </c>
      <c r="X9" s="15">
        <v>1120413</v>
      </c>
      <c r="Y9" s="16">
        <v>58.2</v>
      </c>
      <c r="Z9" s="16">
        <v>21</v>
      </c>
      <c r="AA9" s="16">
        <v>12.2</v>
      </c>
      <c r="AB9" s="16">
        <v>46</v>
      </c>
      <c r="AC9" s="16">
        <v>43.1</v>
      </c>
      <c r="AD9" s="16">
        <v>29.5</v>
      </c>
      <c r="AE9" s="15">
        <f t="shared" si="2"/>
        <v>1120324</v>
      </c>
      <c r="AF9" s="17">
        <f t="shared" si="0"/>
        <v>45029</v>
      </c>
      <c r="AG9" s="18">
        <f t="shared" si="1"/>
        <v>0.50687285223367695</v>
      </c>
      <c r="AH9" s="19">
        <f t="shared" si="3"/>
        <v>-2.5</v>
      </c>
      <c r="AI9" s="24">
        <f t="shared" si="3"/>
        <v>-1.8000000000000007</v>
      </c>
      <c r="AJ9" s="24">
        <f t="shared" si="3"/>
        <v>-1.6000000000000014</v>
      </c>
      <c r="AK9" s="24">
        <f t="shared" si="3"/>
        <v>-0.89999999999999858</v>
      </c>
      <c r="AL9" s="24">
        <f t="shared" si="3"/>
        <v>-0.89999999999999858</v>
      </c>
      <c r="AM9" s="19">
        <f t="shared" si="3"/>
        <v>-1</v>
      </c>
      <c r="AN9" s="25">
        <f t="shared" si="4"/>
        <v>4.4016825466918208E-3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62.8</v>
      </c>
      <c r="D10" s="31">
        <f t="shared" si="8"/>
        <v>23.8</v>
      </c>
      <c r="E10" s="31">
        <f t="shared" si="8"/>
        <v>14.9</v>
      </c>
      <c r="F10" s="31">
        <f t="shared" si="8"/>
        <v>49.4</v>
      </c>
      <c r="G10" s="31">
        <f t="shared" si="8"/>
        <v>46.2</v>
      </c>
      <c r="H10" s="31">
        <f t="shared" si="8"/>
        <v>32.299999999999997</v>
      </c>
      <c r="J10" s="30"/>
      <c r="K10" s="30"/>
      <c r="L10" s="30"/>
      <c r="M10" s="30"/>
      <c r="N10" s="30"/>
      <c r="O10" s="30"/>
      <c r="X10" s="15">
        <v>1120427</v>
      </c>
      <c r="Y10" s="16">
        <v>57.7</v>
      </c>
      <c r="Z10" s="16">
        <v>20.5</v>
      </c>
      <c r="AA10" s="16">
        <v>11.8</v>
      </c>
      <c r="AB10" s="16">
        <v>45.9</v>
      </c>
      <c r="AC10" s="16">
        <v>43.1</v>
      </c>
      <c r="AD10" s="16">
        <v>29.7</v>
      </c>
      <c r="AE10" s="15">
        <f t="shared" si="2"/>
        <v>1120413</v>
      </c>
      <c r="AF10" s="17">
        <f t="shared" si="0"/>
        <v>45043</v>
      </c>
      <c r="AG10" s="18">
        <f t="shared" si="1"/>
        <v>0.51473136915077988</v>
      </c>
      <c r="AH10" s="19">
        <f t="shared" si="3"/>
        <v>-0.5</v>
      </c>
      <c r="AI10" s="24">
        <f t="shared" si="3"/>
        <v>-0.5</v>
      </c>
      <c r="AJ10" s="24">
        <f t="shared" si="3"/>
        <v>-0.39999999999999858</v>
      </c>
      <c r="AK10" s="24">
        <f t="shared" si="3"/>
        <v>-0.10000000000000142</v>
      </c>
      <c r="AL10" s="24">
        <f t="shared" si="3"/>
        <v>0</v>
      </c>
      <c r="AM10" s="19">
        <f t="shared" si="3"/>
        <v>0.19999999999999929</v>
      </c>
      <c r="AN10" s="25">
        <f t="shared" si="4"/>
        <v>7.8585169171029312E-3</v>
      </c>
    </row>
    <row r="11" spans="1:40">
      <c r="Q11" s="28" t="s">
        <v>23</v>
      </c>
      <c r="X11" s="15">
        <v>1120511</v>
      </c>
      <c r="Y11" s="16">
        <v>59.5</v>
      </c>
      <c r="Z11" s="16">
        <v>20.9</v>
      </c>
      <c r="AA11" s="16">
        <v>12.4</v>
      </c>
      <c r="AB11" s="16">
        <v>47.1</v>
      </c>
      <c r="AC11" s="16">
        <v>44.1</v>
      </c>
      <c r="AD11" s="16">
        <v>31.3</v>
      </c>
      <c r="AE11" s="15">
        <f t="shared" si="2"/>
        <v>1120427</v>
      </c>
      <c r="AF11" s="17">
        <f t="shared" si="0"/>
        <v>45057</v>
      </c>
      <c r="AG11" s="18">
        <f t="shared" si="1"/>
        <v>0.52605042016806725</v>
      </c>
      <c r="AH11" s="19">
        <f t="shared" si="3"/>
        <v>1.7999999999999972</v>
      </c>
      <c r="AI11" s="24">
        <f t="shared" si="3"/>
        <v>0.39999999999999858</v>
      </c>
      <c r="AJ11" s="24">
        <f t="shared" si="3"/>
        <v>0.59999999999999964</v>
      </c>
      <c r="AK11" s="24">
        <f t="shared" si="3"/>
        <v>1.2000000000000028</v>
      </c>
      <c r="AL11" s="24">
        <f t="shared" si="3"/>
        <v>1</v>
      </c>
      <c r="AM11" s="19">
        <f t="shared" si="3"/>
        <v>1.6000000000000014</v>
      </c>
      <c r="AN11" s="25">
        <f t="shared" si="4"/>
        <v>1.1319051017287363E-2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>
        <v>1120523</v>
      </c>
      <c r="Y12" s="16">
        <v>57.5</v>
      </c>
      <c r="Z12" s="16">
        <v>20.6</v>
      </c>
      <c r="AA12" s="16">
        <v>11.8</v>
      </c>
      <c r="AB12" s="16">
        <v>45.7</v>
      </c>
      <c r="AC12" s="16">
        <v>42.9</v>
      </c>
      <c r="AD12" s="16">
        <v>29.6</v>
      </c>
      <c r="AE12" s="15">
        <f t="shared" si="2"/>
        <v>1120511</v>
      </c>
      <c r="AF12" s="17">
        <f t="shared" si="0"/>
        <v>45069</v>
      </c>
      <c r="AG12" s="18">
        <f t="shared" si="1"/>
        <v>0.51478260869565218</v>
      </c>
      <c r="AH12" s="19">
        <f t="shared" si="3"/>
        <v>-2</v>
      </c>
      <c r="AI12" s="24">
        <f t="shared" si="3"/>
        <v>-0.29999999999999716</v>
      </c>
      <c r="AJ12" s="24">
        <f t="shared" si="3"/>
        <v>-0.59999999999999964</v>
      </c>
      <c r="AK12" s="24">
        <f t="shared" si="3"/>
        <v>-1.3999999999999986</v>
      </c>
      <c r="AL12" s="24">
        <f t="shared" si="3"/>
        <v>-1.2000000000000028</v>
      </c>
      <c r="AM12" s="19">
        <f t="shared" si="3"/>
        <v>-1.6999999999999993</v>
      </c>
      <c r="AN12" s="25">
        <f t="shared" si="4"/>
        <v>-1.1267811472415068E-2</v>
      </c>
    </row>
    <row r="13" spans="1:40">
      <c r="B13" s="19">
        <f>LOOKUP(B14,日期,上次量測)</f>
        <v>1121221</v>
      </c>
      <c r="C13" s="19">
        <f t="shared" ref="C13:C18" si="9">LOOKUP(B13,日期,體重_kg)</f>
        <v>62.5</v>
      </c>
      <c r="D13" s="19">
        <f t="shared" ref="D13:D18" si="10">LOOKUP(B13,日期,體脂率)</f>
        <v>20.9</v>
      </c>
      <c r="E13" s="19">
        <f t="shared" ref="E13:E18" si="11">LOOKUP(B13,日期,脂肪重_kg)</f>
        <v>13.1</v>
      </c>
      <c r="F13" s="19">
        <f t="shared" ref="F13:F18" si="12">LOOKUP(B13,日期,去脂重_kg)</f>
        <v>49.4</v>
      </c>
      <c r="G13" s="19">
        <f t="shared" ref="G13:G18" si="13">LOOKUP(B13,日期,肌肉量)</f>
        <v>46.2</v>
      </c>
      <c r="H13" s="19">
        <f t="shared" ref="H13:H18" si="14">LOOKUP(B13,日期,身體總水份kg)</f>
        <v>32.299999999999997</v>
      </c>
      <c r="I13" s="25">
        <f t="shared" ref="I13:I18" si="15">LOOKUP(B13,日期,身體總水份)</f>
        <v>0.51679999999999993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>
        <v>1120608</v>
      </c>
      <c r="Y13" s="16">
        <v>56.4</v>
      </c>
      <c r="Z13" s="16">
        <v>20.7</v>
      </c>
      <c r="AA13" s="16">
        <v>11.7</v>
      </c>
      <c r="AB13" s="16">
        <v>44.7</v>
      </c>
      <c r="AC13" s="16">
        <v>42</v>
      </c>
      <c r="AD13" s="16">
        <v>28.8</v>
      </c>
      <c r="AE13" s="15">
        <f t="shared" si="2"/>
        <v>1120523</v>
      </c>
      <c r="AF13" s="17">
        <f t="shared" si="0"/>
        <v>45085</v>
      </c>
      <c r="AG13" s="18">
        <f t="shared" si="1"/>
        <v>0.5106382978723405</v>
      </c>
      <c r="AH13" s="19">
        <f t="shared" si="3"/>
        <v>-1.1000000000000014</v>
      </c>
      <c r="AI13" s="24">
        <f t="shared" si="3"/>
        <v>9.9999999999997868E-2</v>
      </c>
      <c r="AJ13" s="24">
        <f t="shared" si="3"/>
        <v>-0.10000000000000142</v>
      </c>
      <c r="AK13" s="24">
        <f t="shared" si="3"/>
        <v>-1</v>
      </c>
      <c r="AL13" s="24">
        <f t="shared" si="3"/>
        <v>-0.89999999999999858</v>
      </c>
      <c r="AM13" s="19">
        <f t="shared" si="3"/>
        <v>-0.80000000000000071</v>
      </c>
      <c r="AN13" s="25">
        <f t="shared" si="4"/>
        <v>-4.144310823311681E-3</v>
      </c>
    </row>
    <row r="14" spans="1:40">
      <c r="B14" s="19">
        <f>LOOKUP(B15,日期,上次量測)</f>
        <v>1130124</v>
      </c>
      <c r="C14" s="19">
        <f t="shared" si="9"/>
        <v>61.4</v>
      </c>
      <c r="D14" s="19">
        <f t="shared" si="10"/>
        <v>21.1</v>
      </c>
      <c r="E14" s="19">
        <f t="shared" si="11"/>
        <v>13</v>
      </c>
      <c r="F14" s="19">
        <f t="shared" si="12"/>
        <v>48.4</v>
      </c>
      <c r="G14" s="19">
        <f t="shared" si="13"/>
        <v>45.3</v>
      </c>
      <c r="H14" s="19">
        <f t="shared" si="14"/>
        <v>30.9</v>
      </c>
      <c r="I14" s="25">
        <f t="shared" si="15"/>
        <v>0.50325732899022801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>
        <v>1120615</v>
      </c>
      <c r="Y14" s="16">
        <v>54.4</v>
      </c>
      <c r="Z14" s="16">
        <v>19.899999999999999</v>
      </c>
      <c r="AA14" s="16">
        <v>10.8</v>
      </c>
      <c r="AB14" s="16">
        <v>43.6</v>
      </c>
      <c r="AC14" s="16">
        <v>41</v>
      </c>
      <c r="AD14" s="16">
        <v>27.7</v>
      </c>
      <c r="AE14" s="15">
        <f t="shared" si="2"/>
        <v>1120608</v>
      </c>
      <c r="AF14" s="17">
        <f t="shared" si="0"/>
        <v>45092</v>
      </c>
      <c r="AG14" s="18">
        <f t="shared" si="1"/>
        <v>0.50919117647058831</v>
      </c>
      <c r="AH14" s="19">
        <f t="shared" si="3"/>
        <v>-2</v>
      </c>
      <c r="AI14" s="24">
        <f t="shared" si="3"/>
        <v>-0.80000000000000071</v>
      </c>
      <c r="AJ14" s="24">
        <f t="shared" si="3"/>
        <v>-0.89999999999999858</v>
      </c>
      <c r="AK14" s="24">
        <f t="shared" si="3"/>
        <v>-1.1000000000000014</v>
      </c>
      <c r="AL14" s="24">
        <f t="shared" si="3"/>
        <v>-1</v>
      </c>
      <c r="AM14" s="19">
        <f t="shared" si="3"/>
        <v>-1.1000000000000014</v>
      </c>
      <c r="AN14" s="25">
        <f t="shared" si="4"/>
        <v>-1.4471214017521827E-3</v>
      </c>
    </row>
    <row r="15" spans="1:40">
      <c r="B15" s="19">
        <f>LOOKUP(B16,日期,上次量測)</f>
        <v>1130202</v>
      </c>
      <c r="C15" s="19">
        <f t="shared" si="9"/>
        <v>60.7</v>
      </c>
      <c r="D15" s="19">
        <f t="shared" si="10"/>
        <v>19.899999999999999</v>
      </c>
      <c r="E15" s="19">
        <f t="shared" si="11"/>
        <v>12.1</v>
      </c>
      <c r="F15" s="19">
        <f t="shared" si="12"/>
        <v>48.6</v>
      </c>
      <c r="G15" s="19">
        <f t="shared" si="13"/>
        <v>45.5</v>
      </c>
      <c r="H15" s="19">
        <f t="shared" si="14"/>
        <v>31.5</v>
      </c>
      <c r="I15" s="25">
        <f t="shared" si="15"/>
        <v>0.51894563426688634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>
        <v>1120629</v>
      </c>
      <c r="Y15" s="16">
        <v>57.2</v>
      </c>
      <c r="Z15" s="16">
        <v>20.5</v>
      </c>
      <c r="AA15" s="16">
        <v>11.7</v>
      </c>
      <c r="AB15" s="16">
        <v>45.5</v>
      </c>
      <c r="AC15" s="16">
        <v>42.7</v>
      </c>
      <c r="AD15" s="16">
        <v>29.5</v>
      </c>
      <c r="AE15" s="15">
        <f t="shared" si="2"/>
        <v>1120615</v>
      </c>
      <c r="AF15" s="17">
        <f t="shared" si="0"/>
        <v>45106</v>
      </c>
      <c r="AG15" s="18">
        <f t="shared" si="1"/>
        <v>0.51573426573426573</v>
      </c>
      <c r="AH15" s="19">
        <f t="shared" si="3"/>
        <v>2.8000000000000043</v>
      </c>
      <c r="AI15" s="24">
        <f t="shared" si="3"/>
        <v>0.60000000000000142</v>
      </c>
      <c r="AJ15" s="24">
        <f t="shared" si="3"/>
        <v>0.89999999999999858</v>
      </c>
      <c r="AK15" s="24">
        <f t="shared" si="3"/>
        <v>1.8999999999999986</v>
      </c>
      <c r="AL15" s="24">
        <f t="shared" si="3"/>
        <v>1.7000000000000028</v>
      </c>
      <c r="AM15" s="19">
        <f t="shared" si="3"/>
        <v>1.8000000000000007</v>
      </c>
      <c r="AN15" s="25">
        <f t="shared" si="4"/>
        <v>6.5430892636774152E-3</v>
      </c>
    </row>
    <row r="16" spans="1:40">
      <c r="B16" s="19">
        <f>LOOKUP(B17,日期,上次量測)</f>
        <v>1130229</v>
      </c>
      <c r="C16" s="19">
        <f t="shared" si="9"/>
        <v>62.8</v>
      </c>
      <c r="D16" s="19">
        <f t="shared" si="10"/>
        <v>21.9</v>
      </c>
      <c r="E16" s="19">
        <f t="shared" si="11"/>
        <v>13.8</v>
      </c>
      <c r="F16" s="19">
        <f t="shared" si="12"/>
        <v>49</v>
      </c>
      <c r="G16" s="19">
        <f t="shared" si="13"/>
        <v>45.9</v>
      </c>
      <c r="H16" s="19">
        <f t="shared" si="14"/>
        <v>32.299999999999997</v>
      </c>
      <c r="I16" s="25">
        <f t="shared" si="15"/>
        <v>0.51433121019108285</v>
      </c>
      <c r="P16" s="31"/>
      <c r="Q16" s="31"/>
      <c r="R16" s="31"/>
      <c r="S16" s="31"/>
      <c r="T16" s="31"/>
      <c r="U16" s="31"/>
      <c r="V16" s="31"/>
      <c r="W16" s="31"/>
      <c r="X16" s="15">
        <v>1120803</v>
      </c>
      <c r="Y16" s="16">
        <v>58.2</v>
      </c>
      <c r="Z16" s="16">
        <v>16.399999999999999</v>
      </c>
      <c r="AA16" s="16">
        <v>9.5</v>
      </c>
      <c r="AB16" s="16">
        <v>48.7</v>
      </c>
      <c r="AC16" s="16">
        <v>45.6</v>
      </c>
      <c r="AD16" s="16">
        <v>31.3</v>
      </c>
      <c r="AE16" s="15">
        <f t="shared" si="2"/>
        <v>1120629</v>
      </c>
      <c r="AF16" s="17">
        <f t="shared" si="0"/>
        <v>45141</v>
      </c>
      <c r="AG16" s="18">
        <f t="shared" si="1"/>
        <v>0.53780068728522334</v>
      </c>
      <c r="AH16" s="19">
        <f t="shared" si="3"/>
        <v>1</v>
      </c>
      <c r="AI16" s="24">
        <f t="shared" si="3"/>
        <v>-4.1000000000000014</v>
      </c>
      <c r="AJ16" s="24">
        <f t="shared" si="3"/>
        <v>-2.1999999999999993</v>
      </c>
      <c r="AK16" s="24">
        <f t="shared" si="3"/>
        <v>3.2000000000000028</v>
      </c>
      <c r="AL16" s="24">
        <f t="shared" si="3"/>
        <v>2.8999999999999986</v>
      </c>
      <c r="AM16" s="19">
        <f t="shared" si="3"/>
        <v>1.8000000000000007</v>
      </c>
      <c r="AN16" s="25">
        <f t="shared" si="4"/>
        <v>2.2066421550957616E-2</v>
      </c>
    </row>
    <row r="17" spans="1:40">
      <c r="B17" s="19">
        <f>LOOKUP(B18,日期,上次量測)</f>
        <v>1140204</v>
      </c>
      <c r="C17" s="19">
        <f t="shared" si="9"/>
        <v>62.8</v>
      </c>
      <c r="D17" s="19">
        <f t="shared" si="10"/>
        <v>23.8</v>
      </c>
      <c r="E17" s="19">
        <f t="shared" si="11"/>
        <v>14.9</v>
      </c>
      <c r="F17" s="19">
        <f t="shared" si="12"/>
        <v>47.9</v>
      </c>
      <c r="G17" s="19">
        <f t="shared" si="13"/>
        <v>44.9</v>
      </c>
      <c r="H17" s="19">
        <f t="shared" si="14"/>
        <v>31.6</v>
      </c>
      <c r="I17" s="25">
        <f t="shared" si="15"/>
        <v>0.50318471337579629</v>
      </c>
      <c r="Q17" s="31"/>
      <c r="R17" s="31"/>
      <c r="S17" s="31"/>
      <c r="T17" s="31"/>
      <c r="U17" s="31"/>
      <c r="V17" s="31"/>
      <c r="W17" s="31"/>
      <c r="X17" s="15">
        <v>1120817</v>
      </c>
      <c r="Y17" s="16">
        <v>58.6</v>
      </c>
      <c r="Z17" s="16">
        <v>18.8</v>
      </c>
      <c r="AA17" s="16">
        <v>11</v>
      </c>
      <c r="AB17" s="16">
        <v>47.6</v>
      </c>
      <c r="AC17" s="16">
        <v>44.6</v>
      </c>
      <c r="AD17" s="16">
        <v>30.6</v>
      </c>
      <c r="AE17" s="15">
        <f t="shared" si="2"/>
        <v>1120803</v>
      </c>
      <c r="AF17" s="17">
        <f t="shared" si="0"/>
        <v>45155</v>
      </c>
      <c r="AG17" s="18">
        <f t="shared" si="1"/>
        <v>0.52218430034129693</v>
      </c>
      <c r="AH17" s="19">
        <f t="shared" si="3"/>
        <v>0.39999999999999858</v>
      </c>
      <c r="AI17" s="24">
        <f t="shared" si="3"/>
        <v>2.4000000000000021</v>
      </c>
      <c r="AJ17" s="24">
        <f t="shared" si="3"/>
        <v>1.5</v>
      </c>
      <c r="AK17" s="24">
        <f t="shared" si="3"/>
        <v>-1.1000000000000014</v>
      </c>
      <c r="AL17" s="24">
        <f t="shared" si="3"/>
        <v>-1</v>
      </c>
      <c r="AM17" s="19">
        <f t="shared" si="3"/>
        <v>-0.69999999999999929</v>
      </c>
      <c r="AN17" s="25">
        <f t="shared" si="4"/>
        <v>-1.5616386943926419E-2</v>
      </c>
    </row>
    <row r="18" spans="1:40" ht="18.649999999999999" customHeight="1">
      <c r="A18" s="19"/>
      <c r="B18" s="19">
        <f>A3</f>
        <v>1140307</v>
      </c>
      <c r="C18" s="19">
        <f t="shared" si="9"/>
        <v>61.3</v>
      </c>
      <c r="D18" s="19">
        <f t="shared" si="10"/>
        <v>21.7</v>
      </c>
      <c r="E18" s="19">
        <f t="shared" si="11"/>
        <v>13.3</v>
      </c>
      <c r="F18" s="19">
        <f t="shared" si="12"/>
        <v>48</v>
      </c>
      <c r="G18" s="19">
        <f t="shared" si="13"/>
        <v>45</v>
      </c>
      <c r="H18" s="19">
        <f t="shared" si="14"/>
        <v>31.5</v>
      </c>
      <c r="I18" s="25">
        <f t="shared" si="15"/>
        <v>0.51386623164763456</v>
      </c>
      <c r="X18" s="15">
        <v>1120824</v>
      </c>
      <c r="Y18" s="16">
        <v>58.4</v>
      </c>
      <c r="Z18" s="16">
        <v>17.600000000000001</v>
      </c>
      <c r="AA18" s="16">
        <v>10.3</v>
      </c>
      <c r="AB18" s="16">
        <v>48.1</v>
      </c>
      <c r="AC18" s="16">
        <v>45.1</v>
      </c>
      <c r="AD18" s="16">
        <v>30.8</v>
      </c>
      <c r="AE18" s="15">
        <f t="shared" si="2"/>
        <v>1120817</v>
      </c>
      <c r="AF18" s="17">
        <f t="shared" si="0"/>
        <v>45162</v>
      </c>
      <c r="AG18" s="18">
        <f t="shared" si="1"/>
        <v>0.5273972602739726</v>
      </c>
      <c r="AH18" s="19">
        <f t="shared" si="3"/>
        <v>-0.20000000000000284</v>
      </c>
      <c r="AI18" s="24">
        <f t="shared" si="3"/>
        <v>-1.1999999999999993</v>
      </c>
      <c r="AJ18" s="24">
        <f t="shared" si="3"/>
        <v>-0.69999999999999929</v>
      </c>
      <c r="AK18" s="24">
        <f t="shared" si="3"/>
        <v>0.5</v>
      </c>
      <c r="AL18" s="24">
        <f t="shared" si="3"/>
        <v>0.5</v>
      </c>
      <c r="AM18" s="19">
        <f t="shared" si="3"/>
        <v>0.19999999999999929</v>
      </c>
      <c r="AN18" s="25">
        <f t="shared" si="4"/>
        <v>5.2129599326756759E-3</v>
      </c>
    </row>
    <row r="19" spans="1:40">
      <c r="A19" s="19"/>
      <c r="X19" s="15">
        <v>1120831</v>
      </c>
      <c r="Y19" s="16">
        <v>57.5</v>
      </c>
      <c r="Z19" s="16">
        <v>16.8</v>
      </c>
      <c r="AA19" s="16">
        <v>9.6999999999999993</v>
      </c>
      <c r="AB19" s="16">
        <v>47.8</v>
      </c>
      <c r="AC19" s="16">
        <v>44.8</v>
      </c>
      <c r="AD19" s="16">
        <v>30.4</v>
      </c>
      <c r="AE19" s="15">
        <f t="shared" si="2"/>
        <v>1120824</v>
      </c>
      <c r="AF19" s="17">
        <f t="shared" si="0"/>
        <v>45169</v>
      </c>
      <c r="AG19" s="18">
        <f t="shared" si="1"/>
        <v>0.52869565217391301</v>
      </c>
      <c r="AH19" s="19">
        <f t="shared" ref="AH19:AM34" si="16">Y19-Y18</f>
        <v>-0.89999999999999858</v>
      </c>
      <c r="AI19" s="24">
        <f t="shared" si="16"/>
        <v>-0.80000000000000071</v>
      </c>
      <c r="AJ19" s="24">
        <f t="shared" si="16"/>
        <v>-0.60000000000000142</v>
      </c>
      <c r="AK19" s="24">
        <f t="shared" si="16"/>
        <v>-0.30000000000000426</v>
      </c>
      <c r="AL19" s="24">
        <f t="shared" si="16"/>
        <v>-0.30000000000000426</v>
      </c>
      <c r="AM19" s="19">
        <f t="shared" si="16"/>
        <v>-0.40000000000000213</v>
      </c>
      <c r="AN19" s="25">
        <f t="shared" si="4"/>
        <v>1.2983918999404098E-3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>
        <v>1120907</v>
      </c>
      <c r="Y20" s="16">
        <v>56.3</v>
      </c>
      <c r="Z20" s="16">
        <v>17</v>
      </c>
      <c r="AA20" s="16">
        <v>9.6</v>
      </c>
      <c r="AB20" s="16">
        <v>46.7</v>
      </c>
      <c r="AC20" s="16">
        <v>43.8</v>
      </c>
      <c r="AD20" s="16">
        <v>29.4</v>
      </c>
      <c r="AE20" s="15">
        <f t="shared" si="2"/>
        <v>1120831</v>
      </c>
      <c r="AF20" s="17">
        <f t="shared" si="0"/>
        <v>45176</v>
      </c>
      <c r="AG20" s="18">
        <f t="shared" si="1"/>
        <v>0.52220248667850799</v>
      </c>
      <c r="AH20" s="19">
        <f t="shared" si="16"/>
        <v>-1.2000000000000028</v>
      </c>
      <c r="AI20" s="24">
        <f t="shared" si="16"/>
        <v>0.19999999999999929</v>
      </c>
      <c r="AJ20" s="24">
        <f t="shared" si="16"/>
        <v>-9.9999999999999645E-2</v>
      </c>
      <c r="AK20" s="24">
        <f t="shared" si="16"/>
        <v>-1.0999999999999943</v>
      </c>
      <c r="AL20" s="24">
        <f t="shared" si="16"/>
        <v>-1</v>
      </c>
      <c r="AM20" s="19">
        <f t="shared" si="16"/>
        <v>-1</v>
      </c>
      <c r="AN20" s="25">
        <f t="shared" si="4"/>
        <v>-6.4931654954050178E-3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>
        <v>1120914</v>
      </c>
      <c r="Y21" s="16">
        <v>55.4</v>
      </c>
      <c r="Z21" s="16">
        <v>16.7</v>
      </c>
      <c r="AA21" s="16">
        <v>9.3000000000000007</v>
      </c>
      <c r="AB21" s="16">
        <v>46.1</v>
      </c>
      <c r="AC21" s="16">
        <v>43.2</v>
      </c>
      <c r="AD21" s="16">
        <v>29.5</v>
      </c>
      <c r="AE21" s="15">
        <f t="shared" si="2"/>
        <v>1120907</v>
      </c>
      <c r="AF21" s="17">
        <f t="shared" si="0"/>
        <v>45183</v>
      </c>
      <c r="AG21" s="18">
        <f t="shared" si="1"/>
        <v>0.53249097472924189</v>
      </c>
      <c r="AH21" s="19">
        <f t="shared" si="16"/>
        <v>-0.89999999999999858</v>
      </c>
      <c r="AI21" s="24">
        <f t="shared" si="16"/>
        <v>-0.30000000000000071</v>
      </c>
      <c r="AJ21" s="24">
        <f t="shared" si="16"/>
        <v>-0.29999999999999893</v>
      </c>
      <c r="AK21" s="24">
        <f t="shared" si="16"/>
        <v>-0.60000000000000142</v>
      </c>
      <c r="AL21" s="24">
        <f t="shared" si="16"/>
        <v>-0.59999999999999432</v>
      </c>
      <c r="AM21" s="19">
        <f t="shared" si="16"/>
        <v>0.10000000000000142</v>
      </c>
      <c r="AN21" s="25">
        <f t="shared" si="4"/>
        <v>1.0288488050733902E-2</v>
      </c>
    </row>
    <row r="22" spans="1:40">
      <c r="X22" s="15">
        <v>1121019</v>
      </c>
      <c r="Y22" s="16">
        <v>58.8</v>
      </c>
      <c r="Z22" s="16">
        <v>19.100000000000001</v>
      </c>
      <c r="AA22" s="16">
        <v>11.2</v>
      </c>
      <c r="AB22" s="16">
        <v>47.6</v>
      </c>
      <c r="AC22" s="16">
        <v>44.6</v>
      </c>
      <c r="AD22" s="16">
        <v>30.6</v>
      </c>
      <c r="AE22" s="15">
        <f t="shared" si="2"/>
        <v>1120914</v>
      </c>
      <c r="AF22" s="17">
        <f t="shared" si="0"/>
        <v>45218</v>
      </c>
      <c r="AG22" s="18">
        <f t="shared" si="1"/>
        <v>0.52040816326530615</v>
      </c>
      <c r="AH22" s="19">
        <f t="shared" si="16"/>
        <v>3.3999999999999986</v>
      </c>
      <c r="AI22" s="24">
        <f t="shared" si="16"/>
        <v>2.4000000000000021</v>
      </c>
      <c r="AJ22" s="24">
        <f t="shared" si="16"/>
        <v>1.8999999999999986</v>
      </c>
      <c r="AK22" s="24">
        <f t="shared" si="16"/>
        <v>1.5</v>
      </c>
      <c r="AL22" s="24">
        <f t="shared" si="16"/>
        <v>1.3999999999999986</v>
      </c>
      <c r="AM22" s="19">
        <f t="shared" si="16"/>
        <v>1.1000000000000014</v>
      </c>
      <c r="AN22" s="25">
        <f t="shared" si="4"/>
        <v>-1.208281146393575E-2</v>
      </c>
    </row>
    <row r="23" spans="1:40">
      <c r="X23" s="15">
        <v>1121102</v>
      </c>
      <c r="Y23" s="16">
        <v>60.4</v>
      </c>
      <c r="Z23" s="16">
        <v>19.5</v>
      </c>
      <c r="AA23" s="16">
        <v>11.8</v>
      </c>
      <c r="AB23" s="16">
        <v>48.6</v>
      </c>
      <c r="AC23" s="16">
        <v>45.5</v>
      </c>
      <c r="AD23" s="16">
        <v>31.3</v>
      </c>
      <c r="AE23" s="15">
        <f t="shared" si="2"/>
        <v>1121019</v>
      </c>
      <c r="AF23" s="17">
        <f t="shared" si="0"/>
        <v>45232</v>
      </c>
      <c r="AG23" s="18">
        <f t="shared" si="1"/>
        <v>0.51821192052980136</v>
      </c>
      <c r="AH23" s="19">
        <f t="shared" si="16"/>
        <v>1.6000000000000014</v>
      </c>
      <c r="AI23" s="24">
        <f t="shared" si="16"/>
        <v>0.39999999999999858</v>
      </c>
      <c r="AJ23" s="24">
        <f t="shared" si="16"/>
        <v>0.60000000000000142</v>
      </c>
      <c r="AK23" s="24">
        <f t="shared" si="16"/>
        <v>1</v>
      </c>
      <c r="AL23" s="24">
        <f t="shared" si="16"/>
        <v>0.89999999999999858</v>
      </c>
      <c r="AM23" s="19">
        <f t="shared" si="16"/>
        <v>0.69999999999999929</v>
      </c>
      <c r="AN23" s="25">
        <f t="shared" si="4"/>
        <v>-2.1962427355047831E-3</v>
      </c>
    </row>
    <row r="24" spans="1:40">
      <c r="X24" s="15">
        <v>1121123</v>
      </c>
      <c r="Y24" s="16">
        <v>62.1</v>
      </c>
      <c r="Z24" s="16">
        <v>20.8</v>
      </c>
      <c r="AA24" s="16">
        <v>12.9</v>
      </c>
      <c r="AB24" s="16">
        <v>49.2</v>
      </c>
      <c r="AC24" s="16">
        <v>46.1</v>
      </c>
      <c r="AD24" s="16">
        <v>32</v>
      </c>
      <c r="AE24" s="15">
        <f t="shared" si="2"/>
        <v>1121102</v>
      </c>
      <c r="AF24" s="17">
        <f t="shared" si="0"/>
        <v>45253</v>
      </c>
      <c r="AG24" s="18">
        <f t="shared" si="1"/>
        <v>0.5152979066022545</v>
      </c>
      <c r="AH24" s="19">
        <f t="shared" si="16"/>
        <v>1.7000000000000028</v>
      </c>
      <c r="AI24" s="24">
        <f t="shared" si="16"/>
        <v>1.3000000000000007</v>
      </c>
      <c r="AJ24" s="24">
        <f t="shared" si="16"/>
        <v>1.0999999999999996</v>
      </c>
      <c r="AK24" s="24">
        <f t="shared" si="16"/>
        <v>0.60000000000000142</v>
      </c>
      <c r="AL24" s="24">
        <f t="shared" si="16"/>
        <v>0.60000000000000142</v>
      </c>
      <c r="AM24" s="19">
        <f t="shared" si="16"/>
        <v>0.69999999999999929</v>
      </c>
      <c r="AN24" s="25">
        <f t="shared" si="4"/>
        <v>-2.9140139275468657E-3</v>
      </c>
    </row>
    <row r="25" spans="1:40">
      <c r="X25" s="15">
        <v>1121130</v>
      </c>
      <c r="Y25" s="16">
        <v>61.7</v>
      </c>
      <c r="Z25" s="16">
        <v>20.2</v>
      </c>
      <c r="AA25" s="16">
        <v>12.5</v>
      </c>
      <c r="AB25" s="16">
        <v>49.2</v>
      </c>
      <c r="AC25" s="16">
        <v>46.1</v>
      </c>
      <c r="AD25" s="16">
        <v>32</v>
      </c>
      <c r="AE25" s="15">
        <f t="shared" si="2"/>
        <v>1121123</v>
      </c>
      <c r="AF25" s="17">
        <f t="shared" si="0"/>
        <v>45260</v>
      </c>
      <c r="AG25" s="18">
        <f t="shared" si="1"/>
        <v>0.51863857374392219</v>
      </c>
      <c r="AH25" s="19">
        <f t="shared" si="16"/>
        <v>-0.39999999999999858</v>
      </c>
      <c r="AI25" s="24">
        <f t="shared" si="16"/>
        <v>-0.60000000000000142</v>
      </c>
      <c r="AJ25" s="24">
        <f t="shared" si="16"/>
        <v>-0.40000000000000036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>
        <f t="shared" si="4"/>
        <v>3.340667141667697E-3</v>
      </c>
    </row>
    <row r="26" spans="1:40">
      <c r="X26" s="15">
        <v>1121207</v>
      </c>
      <c r="Y26" s="16">
        <v>60.2</v>
      </c>
      <c r="Z26" s="16">
        <v>19.8</v>
      </c>
      <c r="AA26" s="16">
        <v>11.9</v>
      </c>
      <c r="AB26" s="16">
        <v>48.3</v>
      </c>
      <c r="AC26" s="16">
        <v>45.2</v>
      </c>
      <c r="AD26" s="16">
        <v>30.7</v>
      </c>
      <c r="AE26" s="15">
        <f t="shared" si="2"/>
        <v>1121130</v>
      </c>
      <c r="AF26" s="17">
        <f t="shared" si="0"/>
        <v>45267</v>
      </c>
      <c r="AG26" s="18">
        <f t="shared" si="1"/>
        <v>0.50996677740863783</v>
      </c>
      <c r="AH26" s="19">
        <f t="shared" si="16"/>
        <v>-1.5</v>
      </c>
      <c r="AI26" s="24">
        <f t="shared" si="16"/>
        <v>-0.39999999999999858</v>
      </c>
      <c r="AJ26" s="24">
        <f t="shared" si="16"/>
        <v>-0.59999999999999964</v>
      </c>
      <c r="AK26" s="24">
        <f t="shared" si="16"/>
        <v>-0.90000000000000568</v>
      </c>
      <c r="AL26" s="24">
        <f t="shared" si="16"/>
        <v>-0.89999999999999858</v>
      </c>
      <c r="AM26" s="19">
        <f t="shared" si="16"/>
        <v>-1.3000000000000007</v>
      </c>
      <c r="AN26" s="25">
        <f t="shared" si="4"/>
        <v>-8.6717963352843652E-3</v>
      </c>
    </row>
    <row r="27" spans="1:40">
      <c r="X27" s="15">
        <v>1121221</v>
      </c>
      <c r="Y27" s="16">
        <v>62.5</v>
      </c>
      <c r="Z27" s="16">
        <v>20.9</v>
      </c>
      <c r="AA27" s="16">
        <v>13.1</v>
      </c>
      <c r="AB27" s="16">
        <v>49.4</v>
      </c>
      <c r="AC27" s="16">
        <v>46.2</v>
      </c>
      <c r="AD27" s="16">
        <v>32.299999999999997</v>
      </c>
      <c r="AE27" s="15">
        <f t="shared" si="2"/>
        <v>1121207</v>
      </c>
      <c r="AF27" s="17">
        <f t="shared" si="0"/>
        <v>45281</v>
      </c>
      <c r="AG27" s="18">
        <f t="shared" si="1"/>
        <v>0.51679999999999993</v>
      </c>
      <c r="AH27" s="19">
        <f t="shared" si="16"/>
        <v>2.2999999999999972</v>
      </c>
      <c r="AI27" s="24">
        <f t="shared" si="16"/>
        <v>1.0999999999999979</v>
      </c>
      <c r="AJ27" s="24">
        <f t="shared" si="16"/>
        <v>1.1999999999999993</v>
      </c>
      <c r="AK27" s="24">
        <f t="shared" si="16"/>
        <v>1.1000000000000014</v>
      </c>
      <c r="AL27" s="24">
        <f t="shared" si="16"/>
        <v>1</v>
      </c>
      <c r="AM27" s="19">
        <f t="shared" si="16"/>
        <v>1.5999999999999979</v>
      </c>
      <c r="AN27" s="25">
        <f t="shared" si="4"/>
        <v>6.8332225913620981E-3</v>
      </c>
    </row>
    <row r="28" spans="1:40">
      <c r="X28" s="15">
        <v>1130124</v>
      </c>
      <c r="Y28" s="16">
        <v>61.4</v>
      </c>
      <c r="Z28" s="16">
        <v>21.1</v>
      </c>
      <c r="AA28" s="16">
        <v>13</v>
      </c>
      <c r="AB28" s="16">
        <v>48.4</v>
      </c>
      <c r="AC28" s="16">
        <v>45.3</v>
      </c>
      <c r="AD28" s="16">
        <v>30.9</v>
      </c>
      <c r="AE28" s="15">
        <f t="shared" si="2"/>
        <v>1121221</v>
      </c>
      <c r="AF28" s="17">
        <f t="shared" si="0"/>
        <v>45315</v>
      </c>
      <c r="AG28" s="18">
        <f t="shared" si="1"/>
        <v>0.50325732899022801</v>
      </c>
      <c r="AH28" s="19">
        <f t="shared" si="16"/>
        <v>-1.1000000000000014</v>
      </c>
      <c r="AI28" s="24">
        <f t="shared" si="16"/>
        <v>0.20000000000000284</v>
      </c>
      <c r="AJ28" s="24">
        <f t="shared" si="16"/>
        <v>-9.9999999999999645E-2</v>
      </c>
      <c r="AK28" s="24">
        <f t="shared" si="16"/>
        <v>-1</v>
      </c>
      <c r="AL28" s="24">
        <f t="shared" si="16"/>
        <v>-0.90000000000000568</v>
      </c>
      <c r="AM28" s="19">
        <f t="shared" si="16"/>
        <v>-1.3999999999999986</v>
      </c>
      <c r="AN28" s="25">
        <f t="shared" si="4"/>
        <v>-1.3542671009771912E-2</v>
      </c>
    </row>
    <row r="29" spans="1:40">
      <c r="X29" s="15">
        <v>1130202</v>
      </c>
      <c r="Y29" s="16">
        <v>60.7</v>
      </c>
      <c r="Z29" s="16">
        <v>19.899999999999999</v>
      </c>
      <c r="AA29" s="16">
        <v>12.1</v>
      </c>
      <c r="AB29" s="16">
        <v>48.6</v>
      </c>
      <c r="AC29" s="16">
        <v>45.5</v>
      </c>
      <c r="AD29" s="16">
        <v>31.5</v>
      </c>
      <c r="AE29" s="15">
        <f t="shared" si="2"/>
        <v>1130124</v>
      </c>
      <c r="AF29" s="17">
        <f t="shared" si="0"/>
        <v>45324</v>
      </c>
      <c r="AG29" s="18">
        <f t="shared" si="1"/>
        <v>0.51894563426688634</v>
      </c>
      <c r="AH29" s="19">
        <f t="shared" si="16"/>
        <v>-0.69999999999999574</v>
      </c>
      <c r="AI29" s="24">
        <f t="shared" si="16"/>
        <v>-1.2000000000000028</v>
      </c>
      <c r="AJ29" s="24">
        <f t="shared" si="16"/>
        <v>-0.90000000000000036</v>
      </c>
      <c r="AK29" s="24">
        <f t="shared" si="16"/>
        <v>0.20000000000000284</v>
      </c>
      <c r="AL29" s="24">
        <f t="shared" si="16"/>
        <v>0.20000000000000284</v>
      </c>
      <c r="AM29" s="19">
        <f t="shared" si="16"/>
        <v>0.60000000000000142</v>
      </c>
      <c r="AN29" s="25">
        <f t="shared" si="4"/>
        <v>1.5688305276658321E-2</v>
      </c>
    </row>
    <row r="30" spans="1:40">
      <c r="X30" s="15">
        <v>1130229</v>
      </c>
      <c r="Y30" s="16">
        <v>62.8</v>
      </c>
      <c r="Z30" s="16">
        <v>21.9</v>
      </c>
      <c r="AA30" s="16">
        <v>13.8</v>
      </c>
      <c r="AB30" s="16">
        <v>49</v>
      </c>
      <c r="AC30" s="16">
        <v>45.9</v>
      </c>
      <c r="AD30" s="16">
        <v>32.299999999999997</v>
      </c>
      <c r="AE30" s="15">
        <f t="shared" si="2"/>
        <v>1130202</v>
      </c>
      <c r="AF30" s="17">
        <f t="shared" si="0"/>
        <v>45351</v>
      </c>
      <c r="AG30" s="18">
        <f t="shared" si="1"/>
        <v>0.51433121019108285</v>
      </c>
      <c r="AH30" s="19">
        <f t="shared" si="16"/>
        <v>2.0999999999999943</v>
      </c>
      <c r="AI30" s="24">
        <f t="shared" si="16"/>
        <v>2</v>
      </c>
      <c r="AJ30" s="24">
        <f t="shared" si="16"/>
        <v>1.7000000000000011</v>
      </c>
      <c r="AK30" s="24">
        <f t="shared" si="16"/>
        <v>0.39999999999999858</v>
      </c>
      <c r="AL30" s="24">
        <f t="shared" si="16"/>
        <v>0.39999999999999858</v>
      </c>
      <c r="AM30" s="19">
        <f t="shared" si="16"/>
        <v>0.79999999999999716</v>
      </c>
      <c r="AN30" s="25">
        <f t="shared" si="4"/>
        <v>-4.6144240758034805E-3</v>
      </c>
    </row>
    <row r="31" spans="1:40">
      <c r="X31" s="15">
        <v>1140204</v>
      </c>
      <c r="Y31" s="16">
        <v>62.8</v>
      </c>
      <c r="Z31" s="16">
        <v>23.8</v>
      </c>
      <c r="AA31" s="16">
        <v>14.9</v>
      </c>
      <c r="AB31" s="16">
        <v>47.9</v>
      </c>
      <c r="AC31" s="16">
        <v>44.9</v>
      </c>
      <c r="AD31" s="16">
        <v>31.6</v>
      </c>
      <c r="AE31" s="15">
        <f t="shared" si="2"/>
        <v>1130229</v>
      </c>
      <c r="AF31" s="17">
        <f t="shared" si="0"/>
        <v>45692</v>
      </c>
      <c r="AG31" s="18">
        <f t="shared" si="1"/>
        <v>0.50318471337579629</v>
      </c>
      <c r="AH31" s="19">
        <f t="shared" si="16"/>
        <v>0</v>
      </c>
      <c r="AI31" s="24">
        <f t="shared" si="16"/>
        <v>1.9000000000000021</v>
      </c>
      <c r="AJ31" s="24">
        <f t="shared" si="16"/>
        <v>1.0999999999999996</v>
      </c>
      <c r="AK31" s="24">
        <f t="shared" si="16"/>
        <v>-1.1000000000000014</v>
      </c>
      <c r="AL31" s="24">
        <f t="shared" si="16"/>
        <v>-1</v>
      </c>
      <c r="AM31" s="19">
        <f t="shared" si="16"/>
        <v>-0.69999999999999574</v>
      </c>
      <c r="AN31" s="25">
        <f t="shared" si="4"/>
        <v>-1.1146496815286566E-2</v>
      </c>
    </row>
    <row r="32" spans="1:40">
      <c r="X32" s="15">
        <v>1140307</v>
      </c>
      <c r="Y32" s="16">
        <v>61.3</v>
      </c>
      <c r="Z32" s="16">
        <v>21.7</v>
      </c>
      <c r="AA32" s="16">
        <v>13.3</v>
      </c>
      <c r="AB32" s="16">
        <v>48</v>
      </c>
      <c r="AC32" s="16">
        <v>45</v>
      </c>
      <c r="AD32" s="16">
        <v>31.5</v>
      </c>
      <c r="AE32" s="15">
        <f t="shared" si="2"/>
        <v>1140204</v>
      </c>
      <c r="AF32" s="17">
        <f t="shared" si="0"/>
        <v>45723</v>
      </c>
      <c r="AG32" s="18">
        <f t="shared" si="1"/>
        <v>0.51386623164763456</v>
      </c>
      <c r="AH32" s="19">
        <f t="shared" si="16"/>
        <v>-1.5</v>
      </c>
      <c r="AI32" s="24">
        <f t="shared" si="16"/>
        <v>-2.1000000000000014</v>
      </c>
      <c r="AJ32" s="24">
        <f t="shared" si="16"/>
        <v>-1.5999999999999996</v>
      </c>
      <c r="AK32" s="24">
        <f t="shared" si="16"/>
        <v>0.10000000000000142</v>
      </c>
      <c r="AL32" s="24">
        <f t="shared" si="16"/>
        <v>0.10000000000000142</v>
      </c>
      <c r="AM32" s="19">
        <f t="shared" si="16"/>
        <v>-0.10000000000000142</v>
      </c>
      <c r="AN32" s="25">
        <f t="shared" si="4"/>
        <v>1.0681518271838275E-2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1140307</v>
      </c>
      <c r="AF33" s="17" t="e">
        <f t="shared" si="0"/>
        <v>#VALUE!</v>
      </c>
      <c r="AG33" s="18" t="e">
        <f t="shared" si="1"/>
        <v>#DIV/0!</v>
      </c>
      <c r="AH33" s="19">
        <f t="shared" si="16"/>
        <v>-61.3</v>
      </c>
      <c r="AI33" s="24">
        <f t="shared" si="16"/>
        <v>-21.7</v>
      </c>
      <c r="AJ33" s="24">
        <f t="shared" si="16"/>
        <v>-13.3</v>
      </c>
      <c r="AK33" s="24">
        <f t="shared" si="16"/>
        <v>-48</v>
      </c>
      <c r="AL33" s="24">
        <f t="shared" si="16"/>
        <v>-45</v>
      </c>
      <c r="AM33" s="19">
        <f t="shared" si="16"/>
        <v>-31.5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96B695B0-B729-4C5F-BC90-5121F4385AD4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7158F6-8A00-4674-BC16-CC92C7EED894}">
          <x14:formula1>
            <xm:f>資料輸入!$N:$N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25AB3-482A-4A85-8E2D-97887916628D}">
  <sheetPr>
    <tabColor theme="5" tint="0.59999389629810485"/>
  </sheetPr>
  <dimension ref="A1:AN55"/>
  <sheetViews>
    <sheetView zoomScale="70" zoomScaleNormal="70" workbookViewId="0">
      <selection activeCell="C3" sqref="C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21">_xlfn._xlws.SORT(_xlfn._xlws.FILTER(資料輸入!F:L, ISNUMBER(MATCH(資料輸入!E:E, 黃映瑄!C3, 0))), 1, TRUE)</f>
        <v>1120324</v>
      </c>
      <c r="Y2" s="16">
        <v>47.4</v>
      </c>
      <c r="Z2" s="16">
        <v>13.4</v>
      </c>
      <c r="AA2" s="16">
        <v>6.4</v>
      </c>
      <c r="AB2" s="16">
        <v>41</v>
      </c>
      <c r="AC2" s="16">
        <v>38.6</v>
      </c>
      <c r="AD2" s="16">
        <v>26.9</v>
      </c>
      <c r="AE2" s="16"/>
      <c r="AF2" s="17">
        <f t="shared" ref="AF2:AF55" si="0">DATE(MID(X2,1,3)+1911,MID(X2,4,2),MID(X2,6,2))</f>
        <v>45009</v>
      </c>
      <c r="AG2" s="18">
        <f t="shared" ref="AG2:AG55" si="1">1-(Y2-AD2)/Y2</f>
        <v>0.56751054852320681</v>
      </c>
    </row>
    <row r="3" spans="1:40">
      <c r="A3" s="20">
        <f>MAX(X:X)</f>
        <v>1140307</v>
      </c>
      <c r="B3" s="19" t="str">
        <f>K6&amp;J7</f>
        <v>4周前</v>
      </c>
      <c r="C3" s="39" t="s">
        <v>129</v>
      </c>
      <c r="D3" s="21" t="s">
        <v>24</v>
      </c>
      <c r="E3" s="20">
        <f>LOOKUP($A$3,日期,體重_kg)</f>
        <v>48</v>
      </c>
      <c r="F3" s="20">
        <f>LOOKUP($A$3,日期,體重變化)</f>
        <v>-0.70000000000000284</v>
      </c>
      <c r="G3" s="20" t="str">
        <f>IF(E3&lt;C8,"Q1",IF(E3&lt;C9,"Q2",IF(E3&lt;C10,"Q3",IF(E3&lt;3000,"Q4"))))</f>
        <v>Q1</v>
      </c>
      <c r="H3" s="20">
        <f>LOOKUP($A$3,日期,體脂率)</f>
        <v>13.6</v>
      </c>
      <c r="I3" s="20">
        <f>LOOKUP($A$3,日期,體脂率變化)</f>
        <v>-2.0999999999999996</v>
      </c>
      <c r="J3" s="20" t="str">
        <f>IF(H3&lt;D8,"Q1",IF(H3&lt;D9,"Q2",IF(H3&lt;D10,"Q3",IF(H3&lt;3000,"Q4"))))</f>
        <v>Q1</v>
      </c>
      <c r="K3" s="20">
        <f>LOOKUP($A$3,日期,脂肪重_kg)</f>
        <v>6.5</v>
      </c>
      <c r="L3" s="20">
        <f>LOOKUP($A$3,日期,脂肪重變化)</f>
        <v>-1.0999999999999996</v>
      </c>
      <c r="M3" s="20" t="str">
        <f>IF(K3&lt;E8,"Q1",IF(K3&lt;E9,"Q2",IF(K3&lt;E10,"Q3",IF(K3&lt;3000,"Q4"))))</f>
        <v>Q1</v>
      </c>
      <c r="N3" s="20">
        <f>LOOKUP($A$3,日期,去脂重_kg)</f>
        <v>41.5</v>
      </c>
      <c r="O3" s="20">
        <f>LOOKUP($A$3,日期,去脂重變化)</f>
        <v>0.39999999999999858</v>
      </c>
      <c r="P3" s="20" t="str">
        <f>IF(N3&lt;F8,"Q1",IF(N3&lt;F9,"Q2",IF(N3&lt;F10,"Q3",IF(N3&lt;3000,"Q4"))))</f>
        <v>Q2</v>
      </c>
      <c r="Q3" s="20">
        <f>LOOKUP($A$3,日期,肌肉量)</f>
        <v>39</v>
      </c>
      <c r="R3" s="20">
        <f>LOOKUP($A$3,日期,肌肉量變化)</f>
        <v>0.29999999999999716</v>
      </c>
      <c r="S3" s="20" t="str">
        <f>IF(Q3&lt;G8,"Q1",IF(Q3&lt;G9,"Q2",IF(Q3&lt;G10,"Q3",IF(Q3&lt;3000,"Q4"))))</f>
        <v>Q2</v>
      </c>
      <c r="T3" s="20">
        <f>LOOKUP($A$3,日期,身體總水份kg)</f>
        <v>27.6</v>
      </c>
      <c r="U3" s="22">
        <f>LOOKUP($A$3,日期,水分變化KG)</f>
        <v>0.20000000000000284</v>
      </c>
      <c r="V3" s="23">
        <f>LOOKUP($A$3,日期,水分變化)</f>
        <v>1.2371663244353126E-2</v>
      </c>
      <c r="W3" s="20" t="str">
        <f>IF(T3&lt;H8,"Q1",IF(T3&lt;H9,"Q2",IF(T3&lt;H10,"Q3",IF(T3&lt;3000,"Q4"))))</f>
        <v>Q2</v>
      </c>
      <c r="X3" s="15">
        <v>1120413</v>
      </c>
      <c r="Y3" s="16">
        <v>49.5</v>
      </c>
      <c r="Z3" s="16">
        <v>15.7</v>
      </c>
      <c r="AA3" s="16">
        <v>7.8</v>
      </c>
      <c r="AB3" s="16">
        <v>41.7</v>
      </c>
      <c r="AC3" s="16">
        <v>39.200000000000003</v>
      </c>
      <c r="AD3" s="16">
        <v>27.9</v>
      </c>
      <c r="AE3" s="15">
        <f t="shared" ref="AE3:AE55" si="2">X2</f>
        <v>1120324</v>
      </c>
      <c r="AF3" s="17">
        <f t="shared" si="0"/>
        <v>45029</v>
      </c>
      <c r="AG3" s="18">
        <f t="shared" si="1"/>
        <v>0.5636363636363636</v>
      </c>
      <c r="AH3" s="19">
        <f t="shared" ref="AH3:AM18" si="3">Y3-Y2</f>
        <v>2.1000000000000014</v>
      </c>
      <c r="AI3" s="24">
        <f t="shared" si="3"/>
        <v>2.2999999999999989</v>
      </c>
      <c r="AJ3" s="24">
        <f t="shared" si="3"/>
        <v>1.3999999999999995</v>
      </c>
      <c r="AK3" s="24">
        <f t="shared" si="3"/>
        <v>0.70000000000000284</v>
      </c>
      <c r="AL3" s="24">
        <f t="shared" si="3"/>
        <v>0.60000000000000142</v>
      </c>
      <c r="AM3" s="19">
        <f t="shared" si="3"/>
        <v>1</v>
      </c>
      <c r="AN3" s="25">
        <f>AG3-AG2</f>
        <v>-3.8741848868432127E-3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>
        <v>1120427</v>
      </c>
      <c r="Y4" s="16">
        <v>48.5</v>
      </c>
      <c r="Z4" s="16">
        <v>15.2</v>
      </c>
      <c r="AA4" s="16">
        <v>7.4</v>
      </c>
      <c r="AB4" s="16">
        <v>41.1</v>
      </c>
      <c r="AC4" s="16">
        <v>38.700000000000003</v>
      </c>
      <c r="AD4" s="16">
        <v>27.2</v>
      </c>
      <c r="AE4" s="15">
        <f t="shared" si="2"/>
        <v>1120413</v>
      </c>
      <c r="AF4" s="17">
        <f t="shared" si="0"/>
        <v>45043</v>
      </c>
      <c r="AG4" s="18">
        <f t="shared" si="1"/>
        <v>0.56082474226804124</v>
      </c>
      <c r="AH4" s="19">
        <f t="shared" si="3"/>
        <v>-1</v>
      </c>
      <c r="AI4" s="24">
        <f t="shared" si="3"/>
        <v>-0.5</v>
      </c>
      <c r="AJ4" s="24">
        <f t="shared" si="3"/>
        <v>-0.39999999999999947</v>
      </c>
      <c r="AK4" s="24">
        <f t="shared" si="3"/>
        <v>-0.60000000000000142</v>
      </c>
      <c r="AL4" s="24">
        <f t="shared" si="3"/>
        <v>-0.5</v>
      </c>
      <c r="AM4" s="19">
        <f t="shared" si="3"/>
        <v>-0.69999999999999929</v>
      </c>
      <c r="AN4" s="25">
        <f t="shared" ref="AN4:AN55" si="4">AG4-AG3</f>
        <v>-2.811621368322359E-3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>
        <v>1120511</v>
      </c>
      <c r="Y5" s="16">
        <v>49.3</v>
      </c>
      <c r="Z5" s="16">
        <v>16.7</v>
      </c>
      <c r="AA5" s="16">
        <v>8.1999999999999993</v>
      </c>
      <c r="AB5" s="16">
        <v>41.1</v>
      </c>
      <c r="AC5" s="16">
        <v>38.700000000000003</v>
      </c>
      <c r="AD5" s="16">
        <v>27.4</v>
      </c>
      <c r="AE5" s="15">
        <f t="shared" si="2"/>
        <v>1120427</v>
      </c>
      <c r="AF5" s="17">
        <f t="shared" si="0"/>
        <v>45057</v>
      </c>
      <c r="AG5" s="18">
        <f t="shared" si="1"/>
        <v>0.55578093306288034</v>
      </c>
      <c r="AH5" s="19">
        <f t="shared" si="3"/>
        <v>0.79999999999999716</v>
      </c>
      <c r="AI5" s="24">
        <f t="shared" si="3"/>
        <v>1.5</v>
      </c>
      <c r="AJ5" s="24">
        <f t="shared" si="3"/>
        <v>0.79999999999999893</v>
      </c>
      <c r="AK5" s="24">
        <f t="shared" si="3"/>
        <v>0</v>
      </c>
      <c r="AL5" s="24">
        <f t="shared" si="3"/>
        <v>0</v>
      </c>
      <c r="AM5" s="19">
        <f t="shared" si="3"/>
        <v>0.19999999999999929</v>
      </c>
      <c r="AN5" s="25">
        <f t="shared" si="4"/>
        <v>-5.0438092051608985E-3</v>
      </c>
    </row>
    <row r="6" spans="1:40">
      <c r="B6" s="29" t="s">
        <v>10</v>
      </c>
      <c r="C6" s="31">
        <f t="shared" ref="C6:H6" si="5">_xlfn.QUARTILE.INC(Y:Y,1)</f>
        <v>48.45</v>
      </c>
      <c r="D6" s="31">
        <f t="shared" si="5"/>
        <v>14.475</v>
      </c>
      <c r="E6" s="31">
        <f t="shared" si="5"/>
        <v>7.0749999999999993</v>
      </c>
      <c r="F6" s="31">
        <f t="shared" si="5"/>
        <v>41.1</v>
      </c>
      <c r="G6" s="31">
        <f t="shared" si="5"/>
        <v>38.700000000000003</v>
      </c>
      <c r="H6" s="31">
        <f t="shared" si="5"/>
        <v>27.2</v>
      </c>
      <c r="J6" s="28">
        <f>A4-B4</f>
        <v>31</v>
      </c>
      <c r="K6" s="28">
        <f>ROUND(K7,0)</f>
        <v>4</v>
      </c>
      <c r="X6" s="15">
        <v>1120629</v>
      </c>
      <c r="Y6" s="16">
        <v>49.3</v>
      </c>
      <c r="Z6" s="16">
        <v>15.1</v>
      </c>
      <c r="AA6" s="16">
        <v>7.4</v>
      </c>
      <c r="AB6" s="16">
        <v>41.9</v>
      </c>
      <c r="AC6" s="16">
        <v>39.4</v>
      </c>
      <c r="AD6" s="16">
        <v>28</v>
      </c>
      <c r="AE6" s="15">
        <f t="shared" si="2"/>
        <v>1120511</v>
      </c>
      <c r="AF6" s="17">
        <f t="shared" si="0"/>
        <v>45106</v>
      </c>
      <c r="AG6" s="18">
        <f t="shared" si="1"/>
        <v>0.56795131845841795</v>
      </c>
      <c r="AH6" s="19">
        <f t="shared" si="3"/>
        <v>0</v>
      </c>
      <c r="AI6" s="24">
        <f t="shared" si="3"/>
        <v>-1.5999999999999996</v>
      </c>
      <c r="AJ6" s="24">
        <f t="shared" si="3"/>
        <v>-0.79999999999999893</v>
      </c>
      <c r="AK6" s="24">
        <f t="shared" si="3"/>
        <v>0.79999999999999716</v>
      </c>
      <c r="AL6" s="24">
        <f t="shared" si="3"/>
        <v>0.69999999999999574</v>
      </c>
      <c r="AM6" s="19">
        <f t="shared" si="3"/>
        <v>0.60000000000000142</v>
      </c>
      <c r="AN6" s="25">
        <f t="shared" si="4"/>
        <v>1.2170385395537608E-2</v>
      </c>
    </row>
    <row r="7" spans="1:40">
      <c r="B7" s="19" t="str">
        <f>C3</f>
        <v>黃映瑄</v>
      </c>
      <c r="C7" s="19">
        <f>E3</f>
        <v>48</v>
      </c>
      <c r="D7" s="19">
        <f>H3</f>
        <v>13.6</v>
      </c>
      <c r="E7" s="19">
        <f>K3</f>
        <v>6.5</v>
      </c>
      <c r="F7" s="19">
        <f>N3</f>
        <v>41.5</v>
      </c>
      <c r="G7" s="19">
        <f>Q3</f>
        <v>39</v>
      </c>
      <c r="H7" s="19">
        <f>T3</f>
        <v>27.6</v>
      </c>
      <c r="J7" s="32" t="s">
        <v>21</v>
      </c>
      <c r="K7" s="19">
        <f>J6/7</f>
        <v>4.4285714285714288</v>
      </c>
      <c r="X7" s="15">
        <v>1120713</v>
      </c>
      <c r="Y7" s="16">
        <v>50.6</v>
      </c>
      <c r="Z7" s="16">
        <v>15.2</v>
      </c>
      <c r="AA7" s="16">
        <v>7.7</v>
      </c>
      <c r="AB7" s="16">
        <v>42.9</v>
      </c>
      <c r="AC7" s="16">
        <v>40.299999999999997</v>
      </c>
      <c r="AD7" s="16">
        <v>28.9</v>
      </c>
      <c r="AE7" s="15">
        <f t="shared" si="2"/>
        <v>1120629</v>
      </c>
      <c r="AF7" s="17">
        <f t="shared" si="0"/>
        <v>45120</v>
      </c>
      <c r="AG7" s="18">
        <f t="shared" si="1"/>
        <v>0.57114624505928857</v>
      </c>
      <c r="AH7" s="19">
        <f t="shared" si="3"/>
        <v>1.3000000000000043</v>
      </c>
      <c r="AI7" s="24">
        <f t="shared" si="3"/>
        <v>9.9999999999999645E-2</v>
      </c>
      <c r="AJ7" s="24">
        <f t="shared" si="3"/>
        <v>0.29999999999999982</v>
      </c>
      <c r="AK7" s="24">
        <f t="shared" si="3"/>
        <v>1</v>
      </c>
      <c r="AL7" s="24">
        <f t="shared" si="3"/>
        <v>0.89999999999999858</v>
      </c>
      <c r="AM7" s="19">
        <f t="shared" si="3"/>
        <v>0.89999999999999858</v>
      </c>
      <c r="AN7" s="25">
        <f t="shared" si="4"/>
        <v>3.1949266008706179E-3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48.7</v>
      </c>
      <c r="D8" s="31">
        <f t="shared" si="6"/>
        <v>15.149999999999999</v>
      </c>
      <c r="E8" s="31">
        <f t="shared" si="6"/>
        <v>7.4</v>
      </c>
      <c r="F8" s="31">
        <f t="shared" si="6"/>
        <v>41.4</v>
      </c>
      <c r="G8" s="31">
        <f t="shared" si="6"/>
        <v>38.9</v>
      </c>
      <c r="H8" s="31">
        <f t="shared" si="6"/>
        <v>27.55</v>
      </c>
      <c r="J8" s="30"/>
      <c r="K8" s="30"/>
      <c r="L8" s="30"/>
      <c r="M8" s="30"/>
      <c r="N8" s="30"/>
      <c r="O8" s="30"/>
      <c r="X8" s="15">
        <v>1120720</v>
      </c>
      <c r="Y8" s="16">
        <v>48.3</v>
      </c>
      <c r="Z8" s="16">
        <v>14.6</v>
      </c>
      <c r="AA8" s="16">
        <v>7.1</v>
      </c>
      <c r="AB8" s="16">
        <v>41.2</v>
      </c>
      <c r="AC8" s="16">
        <v>38.799999999999997</v>
      </c>
      <c r="AD8" s="16">
        <v>27.1</v>
      </c>
      <c r="AE8" s="15">
        <f t="shared" si="2"/>
        <v>1120713</v>
      </c>
      <c r="AF8" s="17">
        <f t="shared" si="0"/>
        <v>45127</v>
      </c>
      <c r="AG8" s="18">
        <f t="shared" si="1"/>
        <v>0.56107660455486541</v>
      </c>
      <c r="AH8" s="19">
        <f t="shared" si="3"/>
        <v>-2.3000000000000043</v>
      </c>
      <c r="AI8" s="24">
        <f t="shared" si="3"/>
        <v>-0.59999999999999964</v>
      </c>
      <c r="AJ8" s="24">
        <f t="shared" si="3"/>
        <v>-0.60000000000000053</v>
      </c>
      <c r="AK8" s="24">
        <f t="shared" si="3"/>
        <v>-1.6999999999999957</v>
      </c>
      <c r="AL8" s="24">
        <f t="shared" si="3"/>
        <v>-1.5</v>
      </c>
      <c r="AM8" s="19">
        <f t="shared" si="3"/>
        <v>-1.7999999999999972</v>
      </c>
      <c r="AN8" s="25">
        <f t="shared" si="4"/>
        <v>-1.0069640504423161E-2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49.225000000000001</v>
      </c>
      <c r="D9" s="31">
        <f t="shared" si="7"/>
        <v>15.725</v>
      </c>
      <c r="E9" s="31">
        <f t="shared" si="7"/>
        <v>7.7249999999999996</v>
      </c>
      <c r="F9" s="31">
        <f t="shared" si="7"/>
        <v>41.7</v>
      </c>
      <c r="G9" s="31">
        <f t="shared" si="7"/>
        <v>39.200000000000003</v>
      </c>
      <c r="H9" s="31">
        <f t="shared" si="7"/>
        <v>27.8</v>
      </c>
      <c r="X9" s="15">
        <v>1130229</v>
      </c>
      <c r="Y9" s="16">
        <v>48.5</v>
      </c>
      <c r="Z9" s="16">
        <v>14.4</v>
      </c>
      <c r="AA9" s="16">
        <v>7</v>
      </c>
      <c r="AB9" s="16">
        <v>41.5</v>
      </c>
      <c r="AC9" s="16">
        <v>39</v>
      </c>
      <c r="AD9" s="16">
        <v>27.8</v>
      </c>
      <c r="AE9" s="15">
        <f t="shared" si="2"/>
        <v>1120720</v>
      </c>
      <c r="AF9" s="17">
        <f t="shared" si="0"/>
        <v>45351</v>
      </c>
      <c r="AG9" s="18">
        <f t="shared" si="1"/>
        <v>0.57319587628865976</v>
      </c>
      <c r="AH9" s="19">
        <f t="shared" si="3"/>
        <v>0.20000000000000284</v>
      </c>
      <c r="AI9" s="24">
        <f t="shared" si="3"/>
        <v>-0.19999999999999929</v>
      </c>
      <c r="AJ9" s="24">
        <f t="shared" si="3"/>
        <v>-9.9999999999999645E-2</v>
      </c>
      <c r="AK9" s="24">
        <f t="shared" si="3"/>
        <v>0.29999999999999716</v>
      </c>
      <c r="AL9" s="24">
        <f t="shared" si="3"/>
        <v>0.20000000000000284</v>
      </c>
      <c r="AM9" s="19">
        <f t="shared" si="3"/>
        <v>0.69999999999999929</v>
      </c>
      <c r="AN9" s="25">
        <f t="shared" si="4"/>
        <v>1.2119271733794346E-2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50.6</v>
      </c>
      <c r="D10" s="31">
        <f t="shared" si="8"/>
        <v>16.7</v>
      </c>
      <c r="E10" s="31">
        <f t="shared" si="8"/>
        <v>8.1999999999999993</v>
      </c>
      <c r="F10" s="31">
        <f t="shared" si="8"/>
        <v>42.9</v>
      </c>
      <c r="G10" s="31">
        <f t="shared" si="8"/>
        <v>40.299999999999997</v>
      </c>
      <c r="H10" s="31">
        <f t="shared" si="8"/>
        <v>28.9</v>
      </c>
      <c r="J10" s="30"/>
      <c r="K10" s="30"/>
      <c r="L10" s="30"/>
      <c r="M10" s="30"/>
      <c r="N10" s="30"/>
      <c r="O10" s="30"/>
      <c r="X10" s="15">
        <v>1130307</v>
      </c>
      <c r="Y10" s="16">
        <v>48.6</v>
      </c>
      <c r="Z10" s="16">
        <v>13.6</v>
      </c>
      <c r="AA10" s="16">
        <v>6.6</v>
      </c>
      <c r="AB10" s="16">
        <v>42</v>
      </c>
      <c r="AC10" s="16">
        <v>39.5</v>
      </c>
      <c r="AD10" s="16">
        <v>27.9</v>
      </c>
      <c r="AE10" s="15">
        <f t="shared" si="2"/>
        <v>1130229</v>
      </c>
      <c r="AF10" s="17">
        <f t="shared" si="0"/>
        <v>45358</v>
      </c>
      <c r="AG10" s="18">
        <f t="shared" si="1"/>
        <v>0.57407407407407396</v>
      </c>
      <c r="AH10" s="19">
        <f t="shared" si="3"/>
        <v>0.10000000000000142</v>
      </c>
      <c r="AI10" s="24">
        <f t="shared" si="3"/>
        <v>-0.80000000000000071</v>
      </c>
      <c r="AJ10" s="24">
        <f t="shared" si="3"/>
        <v>-0.40000000000000036</v>
      </c>
      <c r="AK10" s="24">
        <f t="shared" si="3"/>
        <v>0.5</v>
      </c>
      <c r="AL10" s="24">
        <f t="shared" si="3"/>
        <v>0.5</v>
      </c>
      <c r="AM10" s="19">
        <f t="shared" si="3"/>
        <v>9.9999999999997868E-2</v>
      </c>
      <c r="AN10" s="25">
        <f t="shared" si="4"/>
        <v>8.7819778541420312E-4</v>
      </c>
    </row>
    <row r="11" spans="1:40">
      <c r="Q11" s="28" t="s">
        <v>23</v>
      </c>
      <c r="X11" s="15">
        <v>1130314</v>
      </c>
      <c r="Y11" s="16">
        <v>48.2</v>
      </c>
      <c r="Z11" s="16">
        <v>14.1</v>
      </c>
      <c r="AA11" s="16">
        <v>6.8</v>
      </c>
      <c r="AB11" s="16">
        <v>41.4</v>
      </c>
      <c r="AC11" s="16">
        <v>38.9</v>
      </c>
      <c r="AD11" s="16">
        <v>27.2</v>
      </c>
      <c r="AE11" s="15">
        <f t="shared" si="2"/>
        <v>1130307</v>
      </c>
      <c r="AF11" s="17">
        <f t="shared" si="0"/>
        <v>45365</v>
      </c>
      <c r="AG11" s="18">
        <f t="shared" si="1"/>
        <v>0.56431535269709543</v>
      </c>
      <c r="AH11" s="19">
        <f t="shared" si="3"/>
        <v>-0.39999999999999858</v>
      </c>
      <c r="AI11" s="24">
        <f t="shared" si="3"/>
        <v>0.5</v>
      </c>
      <c r="AJ11" s="24">
        <f t="shared" si="3"/>
        <v>0.20000000000000018</v>
      </c>
      <c r="AK11" s="24">
        <f t="shared" si="3"/>
        <v>-0.60000000000000142</v>
      </c>
      <c r="AL11" s="24">
        <f t="shared" si="3"/>
        <v>-0.60000000000000142</v>
      </c>
      <c r="AM11" s="19">
        <f t="shared" si="3"/>
        <v>-0.69999999999999929</v>
      </c>
      <c r="AN11" s="25">
        <f t="shared" si="4"/>
        <v>-9.7587213769785297E-3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>
        <v>1130321</v>
      </c>
      <c r="Y12" s="16">
        <v>49</v>
      </c>
      <c r="Z12" s="16">
        <v>15</v>
      </c>
      <c r="AA12" s="16">
        <v>7.3</v>
      </c>
      <c r="AB12" s="16">
        <v>41.7</v>
      </c>
      <c r="AC12" s="16">
        <v>39.200000000000003</v>
      </c>
      <c r="AD12" s="16">
        <v>27.8</v>
      </c>
      <c r="AE12" s="15">
        <f t="shared" si="2"/>
        <v>1130314</v>
      </c>
      <c r="AF12" s="17">
        <f t="shared" si="0"/>
        <v>45372</v>
      </c>
      <c r="AG12" s="18">
        <f t="shared" si="1"/>
        <v>0.56734693877551023</v>
      </c>
      <c r="AH12" s="19">
        <f t="shared" si="3"/>
        <v>0.79999999999999716</v>
      </c>
      <c r="AI12" s="24">
        <f t="shared" si="3"/>
        <v>0.90000000000000036</v>
      </c>
      <c r="AJ12" s="24">
        <f t="shared" si="3"/>
        <v>0.5</v>
      </c>
      <c r="AK12" s="24">
        <f t="shared" si="3"/>
        <v>0.30000000000000426</v>
      </c>
      <c r="AL12" s="24">
        <f t="shared" si="3"/>
        <v>0.30000000000000426</v>
      </c>
      <c r="AM12" s="19">
        <f t="shared" si="3"/>
        <v>0.60000000000000142</v>
      </c>
      <c r="AN12" s="25">
        <f t="shared" si="4"/>
        <v>3.0315860784148052E-3</v>
      </c>
    </row>
    <row r="13" spans="1:40">
      <c r="B13" s="19">
        <f>LOOKUP(B14,日期,上次量測)</f>
        <v>1130502</v>
      </c>
      <c r="C13" s="19">
        <f t="shared" ref="C13:C18" si="9">LOOKUP(B13,日期,體重_kg)</f>
        <v>48.6</v>
      </c>
      <c r="D13" s="19">
        <f t="shared" ref="D13:D18" si="10">LOOKUP(B13,日期,體脂率)</f>
        <v>15.8</v>
      </c>
      <c r="E13" s="19">
        <f t="shared" ref="E13:E18" si="11">LOOKUP(B13,日期,脂肪重_kg)</f>
        <v>7.7</v>
      </c>
      <c r="F13" s="19">
        <f t="shared" ref="F13:F18" si="12">LOOKUP(B13,日期,去脂重_kg)</f>
        <v>40.9</v>
      </c>
      <c r="G13" s="19">
        <f t="shared" ref="G13:G18" si="13">LOOKUP(B13,日期,肌肉量)</f>
        <v>38.5</v>
      </c>
      <c r="H13" s="19">
        <f t="shared" ref="H13:H18" si="14">LOOKUP(B13,日期,身體總水份kg)</f>
        <v>26.9</v>
      </c>
      <c r="I13" s="25">
        <f t="shared" ref="I13:I18" si="15">LOOKUP(B13,日期,身體總水份)</f>
        <v>0.55349794238683125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>
        <v>1130328</v>
      </c>
      <c r="Y13" s="16">
        <v>48.7</v>
      </c>
      <c r="Z13" s="16">
        <v>14.5</v>
      </c>
      <c r="AA13" s="16">
        <v>7.1</v>
      </c>
      <c r="AB13" s="16">
        <v>41.6</v>
      </c>
      <c r="AC13" s="16">
        <v>39.1</v>
      </c>
      <c r="AD13" s="16">
        <v>27.6</v>
      </c>
      <c r="AE13" s="15">
        <f t="shared" si="2"/>
        <v>1130321</v>
      </c>
      <c r="AF13" s="17">
        <f t="shared" si="0"/>
        <v>45379</v>
      </c>
      <c r="AG13" s="18">
        <f t="shared" si="1"/>
        <v>0.56673511293634493</v>
      </c>
      <c r="AH13" s="19">
        <f t="shared" si="3"/>
        <v>-0.29999999999999716</v>
      </c>
      <c r="AI13" s="24">
        <f t="shared" si="3"/>
        <v>-0.5</v>
      </c>
      <c r="AJ13" s="24">
        <f t="shared" si="3"/>
        <v>-0.20000000000000018</v>
      </c>
      <c r="AK13" s="24">
        <f t="shared" si="3"/>
        <v>-0.10000000000000142</v>
      </c>
      <c r="AL13" s="24">
        <f t="shared" si="3"/>
        <v>-0.10000000000000142</v>
      </c>
      <c r="AM13" s="19">
        <f t="shared" si="3"/>
        <v>-0.19999999999999929</v>
      </c>
      <c r="AN13" s="25">
        <f t="shared" si="4"/>
        <v>-6.1182583916530309E-4</v>
      </c>
    </row>
    <row r="14" spans="1:40">
      <c r="B14" s="19">
        <f>LOOKUP(B15,日期,上次量測)</f>
        <v>1130509</v>
      </c>
      <c r="C14" s="19">
        <f t="shared" si="9"/>
        <v>48</v>
      </c>
      <c r="D14" s="19">
        <f t="shared" si="10"/>
        <v>15.6</v>
      </c>
      <c r="E14" s="19">
        <f t="shared" si="11"/>
        <v>7.5</v>
      </c>
      <c r="F14" s="19">
        <f t="shared" si="12"/>
        <v>40.5</v>
      </c>
      <c r="G14" s="19">
        <f t="shared" si="13"/>
        <v>38.1</v>
      </c>
      <c r="H14" s="19">
        <f t="shared" si="14"/>
        <v>26.6</v>
      </c>
      <c r="I14" s="25">
        <f t="shared" si="15"/>
        <v>0.5541666666666667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>
        <v>1130418</v>
      </c>
      <c r="Y14" s="16">
        <v>49.2</v>
      </c>
      <c r="Z14" s="16">
        <v>16.2</v>
      </c>
      <c r="AA14" s="16">
        <v>8</v>
      </c>
      <c r="AB14" s="16">
        <v>41.2</v>
      </c>
      <c r="AC14" s="16">
        <v>38.799999999999997</v>
      </c>
      <c r="AD14" s="16">
        <v>27.5</v>
      </c>
      <c r="AE14" s="15">
        <f t="shared" si="2"/>
        <v>1130328</v>
      </c>
      <c r="AF14" s="17">
        <f t="shared" si="0"/>
        <v>45400</v>
      </c>
      <c r="AG14" s="18">
        <f t="shared" si="1"/>
        <v>0.55894308943089421</v>
      </c>
      <c r="AH14" s="19">
        <f t="shared" si="3"/>
        <v>0.5</v>
      </c>
      <c r="AI14" s="24">
        <f t="shared" si="3"/>
        <v>1.6999999999999993</v>
      </c>
      <c r="AJ14" s="24">
        <f t="shared" si="3"/>
        <v>0.90000000000000036</v>
      </c>
      <c r="AK14" s="24">
        <f t="shared" si="3"/>
        <v>-0.39999999999999858</v>
      </c>
      <c r="AL14" s="24">
        <f t="shared" si="3"/>
        <v>-0.30000000000000426</v>
      </c>
      <c r="AM14" s="19">
        <f t="shared" si="3"/>
        <v>-0.10000000000000142</v>
      </c>
      <c r="AN14" s="25">
        <f t="shared" si="4"/>
        <v>-7.7920235054507181E-3</v>
      </c>
    </row>
    <row r="15" spans="1:40">
      <c r="B15" s="19">
        <f>LOOKUP(B16,日期,上次量測)</f>
        <v>1130530</v>
      </c>
      <c r="C15" s="19">
        <f t="shared" si="9"/>
        <v>48.9</v>
      </c>
      <c r="D15" s="19">
        <f t="shared" si="10"/>
        <v>14.8</v>
      </c>
      <c r="E15" s="19">
        <f t="shared" si="11"/>
        <v>7.2</v>
      </c>
      <c r="F15" s="19">
        <f t="shared" si="12"/>
        <v>41.7</v>
      </c>
      <c r="G15" s="19">
        <f t="shared" si="13"/>
        <v>39.200000000000003</v>
      </c>
      <c r="H15" s="19">
        <f t="shared" si="14"/>
        <v>27.6</v>
      </c>
      <c r="I15" s="25">
        <f t="shared" si="15"/>
        <v>0.5644171779141105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>
        <v>1130425</v>
      </c>
      <c r="Y15" s="16">
        <v>49.2</v>
      </c>
      <c r="Z15" s="16">
        <v>16.100000000000001</v>
      </c>
      <c r="AA15" s="16">
        <v>7.9</v>
      </c>
      <c r="AB15" s="16">
        <v>41.3</v>
      </c>
      <c r="AC15" s="16">
        <v>38.799999999999997</v>
      </c>
      <c r="AD15" s="16">
        <v>27.6</v>
      </c>
      <c r="AE15" s="15">
        <f t="shared" si="2"/>
        <v>1130418</v>
      </c>
      <c r="AF15" s="17">
        <f t="shared" si="0"/>
        <v>45407</v>
      </c>
      <c r="AG15" s="18">
        <f t="shared" si="1"/>
        <v>0.56097560975609762</v>
      </c>
      <c r="AH15" s="19">
        <f t="shared" si="3"/>
        <v>0</v>
      </c>
      <c r="AI15" s="24">
        <f t="shared" si="3"/>
        <v>-9.9999999999997868E-2</v>
      </c>
      <c r="AJ15" s="24">
        <f t="shared" si="3"/>
        <v>-9.9999999999999645E-2</v>
      </c>
      <c r="AK15" s="24">
        <f t="shared" si="3"/>
        <v>9.9999999999994316E-2</v>
      </c>
      <c r="AL15" s="24">
        <f t="shared" si="3"/>
        <v>0</v>
      </c>
      <c r="AM15" s="19">
        <f t="shared" si="3"/>
        <v>0.10000000000000142</v>
      </c>
      <c r="AN15" s="25">
        <f t="shared" si="4"/>
        <v>2.0325203252034019E-3</v>
      </c>
    </row>
    <row r="16" spans="1:40">
      <c r="B16" s="19">
        <f>LOOKUP(B17,日期,上次量測)</f>
        <v>1130620</v>
      </c>
      <c r="C16" s="19">
        <f t="shared" si="9"/>
        <v>49.4</v>
      </c>
      <c r="D16" s="19">
        <f t="shared" si="10"/>
        <v>16.100000000000001</v>
      </c>
      <c r="E16" s="19">
        <f t="shared" si="11"/>
        <v>8</v>
      </c>
      <c r="F16" s="19">
        <f t="shared" si="12"/>
        <v>41.4</v>
      </c>
      <c r="G16" s="19">
        <f t="shared" si="13"/>
        <v>38.9</v>
      </c>
      <c r="H16" s="19">
        <f t="shared" si="14"/>
        <v>27.4</v>
      </c>
      <c r="I16" s="25">
        <f t="shared" si="15"/>
        <v>0.55465587044534415</v>
      </c>
      <c r="P16" s="31"/>
      <c r="Q16" s="31"/>
      <c r="R16" s="31"/>
      <c r="S16" s="31"/>
      <c r="T16" s="31"/>
      <c r="U16" s="31"/>
      <c r="V16" s="31"/>
      <c r="W16" s="31"/>
      <c r="X16" s="15">
        <v>1130502</v>
      </c>
      <c r="Y16" s="16">
        <v>48.6</v>
      </c>
      <c r="Z16" s="16">
        <v>15.8</v>
      </c>
      <c r="AA16" s="16">
        <v>7.7</v>
      </c>
      <c r="AB16" s="16">
        <v>40.9</v>
      </c>
      <c r="AC16" s="16">
        <v>38.5</v>
      </c>
      <c r="AD16" s="16">
        <v>26.9</v>
      </c>
      <c r="AE16" s="15">
        <f t="shared" si="2"/>
        <v>1130425</v>
      </c>
      <c r="AF16" s="17">
        <f t="shared" si="0"/>
        <v>45414</v>
      </c>
      <c r="AG16" s="18">
        <f t="shared" si="1"/>
        <v>0.55349794238683125</v>
      </c>
      <c r="AH16" s="19">
        <f t="shared" si="3"/>
        <v>-0.60000000000000142</v>
      </c>
      <c r="AI16" s="24">
        <f t="shared" si="3"/>
        <v>-0.30000000000000071</v>
      </c>
      <c r="AJ16" s="24">
        <f t="shared" si="3"/>
        <v>-0.20000000000000018</v>
      </c>
      <c r="AK16" s="24">
        <f t="shared" si="3"/>
        <v>-0.39999999999999858</v>
      </c>
      <c r="AL16" s="24">
        <f t="shared" si="3"/>
        <v>-0.29999999999999716</v>
      </c>
      <c r="AM16" s="19">
        <f t="shared" si="3"/>
        <v>-0.70000000000000284</v>
      </c>
      <c r="AN16" s="25">
        <f t="shared" si="4"/>
        <v>-7.4776673692663609E-3</v>
      </c>
    </row>
    <row r="17" spans="1:40">
      <c r="B17" s="19">
        <f>LOOKUP(B18,日期,上次量測)</f>
        <v>1140204</v>
      </c>
      <c r="C17" s="19">
        <f t="shared" si="9"/>
        <v>48.7</v>
      </c>
      <c r="D17" s="19">
        <f t="shared" si="10"/>
        <v>15.7</v>
      </c>
      <c r="E17" s="19">
        <f t="shared" si="11"/>
        <v>7.6</v>
      </c>
      <c r="F17" s="19">
        <f t="shared" si="12"/>
        <v>41.1</v>
      </c>
      <c r="G17" s="19">
        <f t="shared" si="13"/>
        <v>38.700000000000003</v>
      </c>
      <c r="H17" s="19">
        <f t="shared" si="14"/>
        <v>27.4</v>
      </c>
      <c r="I17" s="25">
        <f t="shared" si="15"/>
        <v>0.56262833675564683</v>
      </c>
      <c r="Q17" s="31"/>
      <c r="R17" s="31"/>
      <c r="S17" s="31"/>
      <c r="T17" s="31"/>
      <c r="U17" s="31"/>
      <c r="V17" s="31"/>
      <c r="W17" s="31"/>
      <c r="X17" s="15">
        <v>1130509</v>
      </c>
      <c r="Y17" s="16">
        <v>48</v>
      </c>
      <c r="Z17" s="16">
        <v>15.6</v>
      </c>
      <c r="AA17" s="16">
        <v>7.5</v>
      </c>
      <c r="AB17" s="16">
        <v>40.5</v>
      </c>
      <c r="AC17" s="16">
        <v>38.1</v>
      </c>
      <c r="AD17" s="16">
        <v>26.6</v>
      </c>
      <c r="AE17" s="15">
        <f t="shared" si="2"/>
        <v>1130502</v>
      </c>
      <c r="AF17" s="17">
        <f t="shared" si="0"/>
        <v>45421</v>
      </c>
      <c r="AG17" s="18">
        <f t="shared" si="1"/>
        <v>0.5541666666666667</v>
      </c>
      <c r="AH17" s="19">
        <f t="shared" si="3"/>
        <v>-0.60000000000000142</v>
      </c>
      <c r="AI17" s="24">
        <f t="shared" si="3"/>
        <v>-0.20000000000000107</v>
      </c>
      <c r="AJ17" s="24">
        <f t="shared" si="3"/>
        <v>-0.20000000000000018</v>
      </c>
      <c r="AK17" s="24">
        <f t="shared" si="3"/>
        <v>-0.39999999999999858</v>
      </c>
      <c r="AL17" s="24">
        <f t="shared" si="3"/>
        <v>-0.39999999999999858</v>
      </c>
      <c r="AM17" s="19">
        <f t="shared" si="3"/>
        <v>-0.29999999999999716</v>
      </c>
      <c r="AN17" s="25">
        <f t="shared" si="4"/>
        <v>6.6872427983544203E-4</v>
      </c>
    </row>
    <row r="18" spans="1:40" ht="18.649999999999999" customHeight="1">
      <c r="A18" s="19"/>
      <c r="B18" s="19">
        <f>A3</f>
        <v>1140307</v>
      </c>
      <c r="C18" s="19">
        <f t="shared" si="9"/>
        <v>48</v>
      </c>
      <c r="D18" s="19">
        <f t="shared" si="10"/>
        <v>13.6</v>
      </c>
      <c r="E18" s="19">
        <f t="shared" si="11"/>
        <v>6.5</v>
      </c>
      <c r="F18" s="19">
        <f t="shared" si="12"/>
        <v>41.5</v>
      </c>
      <c r="G18" s="19">
        <f t="shared" si="13"/>
        <v>39</v>
      </c>
      <c r="H18" s="19">
        <f t="shared" si="14"/>
        <v>27.6</v>
      </c>
      <c r="I18" s="25">
        <f t="shared" si="15"/>
        <v>0.57499999999999996</v>
      </c>
      <c r="X18" s="15">
        <v>1130530</v>
      </c>
      <c r="Y18" s="16">
        <v>48.9</v>
      </c>
      <c r="Z18" s="16">
        <v>14.8</v>
      </c>
      <c r="AA18" s="16">
        <v>7.2</v>
      </c>
      <c r="AB18" s="16">
        <v>41.7</v>
      </c>
      <c r="AC18" s="16">
        <v>39.200000000000003</v>
      </c>
      <c r="AD18" s="16">
        <v>27.6</v>
      </c>
      <c r="AE18" s="15">
        <f t="shared" si="2"/>
        <v>1130509</v>
      </c>
      <c r="AF18" s="17">
        <f t="shared" si="0"/>
        <v>45442</v>
      </c>
      <c r="AG18" s="18">
        <f t="shared" si="1"/>
        <v>0.5644171779141105</v>
      </c>
      <c r="AH18" s="19">
        <f t="shared" si="3"/>
        <v>0.89999999999999858</v>
      </c>
      <c r="AI18" s="24">
        <f t="shared" si="3"/>
        <v>-0.79999999999999893</v>
      </c>
      <c r="AJ18" s="24">
        <f t="shared" si="3"/>
        <v>-0.29999999999999982</v>
      </c>
      <c r="AK18" s="24">
        <f t="shared" si="3"/>
        <v>1.2000000000000028</v>
      </c>
      <c r="AL18" s="24">
        <f t="shared" si="3"/>
        <v>1.1000000000000014</v>
      </c>
      <c r="AM18" s="19">
        <f t="shared" si="3"/>
        <v>1</v>
      </c>
      <c r="AN18" s="25">
        <f t="shared" si="4"/>
        <v>1.0250511247443805E-2</v>
      </c>
    </row>
    <row r="19" spans="1:40">
      <c r="A19" s="19"/>
      <c r="X19" s="15">
        <v>1130620</v>
      </c>
      <c r="Y19" s="16">
        <v>49.4</v>
      </c>
      <c r="Z19" s="16">
        <v>16.100000000000001</v>
      </c>
      <c r="AA19" s="16">
        <v>8</v>
      </c>
      <c r="AB19" s="16">
        <v>41.4</v>
      </c>
      <c r="AC19" s="16">
        <v>38.9</v>
      </c>
      <c r="AD19" s="16">
        <v>27.4</v>
      </c>
      <c r="AE19" s="15">
        <f t="shared" si="2"/>
        <v>1130530</v>
      </c>
      <c r="AF19" s="17">
        <f t="shared" si="0"/>
        <v>45463</v>
      </c>
      <c r="AG19" s="18">
        <f t="shared" si="1"/>
        <v>0.55465587044534415</v>
      </c>
      <c r="AH19" s="19">
        <f t="shared" ref="AH19:AM34" si="16">Y19-Y18</f>
        <v>0.5</v>
      </c>
      <c r="AI19" s="24">
        <f t="shared" si="16"/>
        <v>1.3000000000000007</v>
      </c>
      <c r="AJ19" s="24">
        <f t="shared" si="16"/>
        <v>0.79999999999999982</v>
      </c>
      <c r="AK19" s="24">
        <f t="shared" si="16"/>
        <v>-0.30000000000000426</v>
      </c>
      <c r="AL19" s="24">
        <f t="shared" si="16"/>
        <v>-0.30000000000000426</v>
      </c>
      <c r="AM19" s="19">
        <f t="shared" si="16"/>
        <v>-0.20000000000000284</v>
      </c>
      <c r="AN19" s="25">
        <f t="shared" si="4"/>
        <v>-9.7613074687663559E-3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>
        <v>1140204</v>
      </c>
      <c r="Y20" s="16">
        <v>48.7</v>
      </c>
      <c r="Z20" s="16">
        <v>15.7</v>
      </c>
      <c r="AA20" s="16">
        <v>7.6</v>
      </c>
      <c r="AB20" s="16">
        <v>41.1</v>
      </c>
      <c r="AC20" s="16">
        <v>38.700000000000003</v>
      </c>
      <c r="AD20" s="16">
        <v>27.4</v>
      </c>
      <c r="AE20" s="15">
        <f t="shared" si="2"/>
        <v>1130620</v>
      </c>
      <c r="AF20" s="17">
        <f t="shared" si="0"/>
        <v>45692</v>
      </c>
      <c r="AG20" s="18">
        <f t="shared" si="1"/>
        <v>0.56262833675564683</v>
      </c>
      <c r="AH20" s="19">
        <f t="shared" si="16"/>
        <v>-0.69999999999999574</v>
      </c>
      <c r="AI20" s="24">
        <f t="shared" si="16"/>
        <v>-0.40000000000000213</v>
      </c>
      <c r="AJ20" s="24">
        <f t="shared" si="16"/>
        <v>-0.40000000000000036</v>
      </c>
      <c r="AK20" s="24">
        <f t="shared" si="16"/>
        <v>-0.29999999999999716</v>
      </c>
      <c r="AL20" s="24">
        <f t="shared" si="16"/>
        <v>-0.19999999999999574</v>
      </c>
      <c r="AM20" s="19">
        <f t="shared" si="16"/>
        <v>0</v>
      </c>
      <c r="AN20" s="25">
        <f t="shared" si="4"/>
        <v>7.9724663103026838E-3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>
        <v>1140307</v>
      </c>
      <c r="Y21" s="16">
        <v>48</v>
      </c>
      <c r="Z21" s="16">
        <v>13.6</v>
      </c>
      <c r="AA21" s="16">
        <v>6.5</v>
      </c>
      <c r="AB21" s="16">
        <v>41.5</v>
      </c>
      <c r="AC21" s="16">
        <v>39</v>
      </c>
      <c r="AD21" s="16">
        <v>27.6</v>
      </c>
      <c r="AE21" s="15">
        <f t="shared" si="2"/>
        <v>1140204</v>
      </c>
      <c r="AF21" s="17">
        <f t="shared" si="0"/>
        <v>45723</v>
      </c>
      <c r="AG21" s="18">
        <f t="shared" si="1"/>
        <v>0.57499999999999996</v>
      </c>
      <c r="AH21" s="19">
        <f t="shared" si="16"/>
        <v>-0.70000000000000284</v>
      </c>
      <c r="AI21" s="24">
        <f t="shared" si="16"/>
        <v>-2.0999999999999996</v>
      </c>
      <c r="AJ21" s="24">
        <f t="shared" si="16"/>
        <v>-1.0999999999999996</v>
      </c>
      <c r="AK21" s="24">
        <f t="shared" si="16"/>
        <v>0.39999999999999858</v>
      </c>
      <c r="AL21" s="24">
        <f t="shared" si="16"/>
        <v>0.29999999999999716</v>
      </c>
      <c r="AM21" s="19">
        <f t="shared" si="16"/>
        <v>0.20000000000000284</v>
      </c>
      <c r="AN21" s="25">
        <f t="shared" si="4"/>
        <v>1.2371663244353126E-2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1140307</v>
      </c>
      <c r="AF22" s="17" t="e">
        <f t="shared" si="0"/>
        <v>#VALUE!</v>
      </c>
      <c r="AG22" s="18" t="e">
        <f t="shared" si="1"/>
        <v>#DIV/0!</v>
      </c>
      <c r="AH22" s="19">
        <f t="shared" si="16"/>
        <v>-48</v>
      </c>
      <c r="AI22" s="24">
        <f t="shared" si="16"/>
        <v>-13.6</v>
      </c>
      <c r="AJ22" s="24">
        <f t="shared" si="16"/>
        <v>-6.5</v>
      </c>
      <c r="AK22" s="24">
        <f t="shared" si="16"/>
        <v>-41.5</v>
      </c>
      <c r="AL22" s="24">
        <f t="shared" si="16"/>
        <v>-39</v>
      </c>
      <c r="AM22" s="19">
        <f t="shared" si="16"/>
        <v>-27.6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6D2DC0F7-D929-492B-88AA-47C820C286CB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3366B0D-23BB-447F-9EF0-88E5261DFE43}">
          <x14:formula1>
            <xm:f>資料輸入!$N:$N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CDDD9-7D5E-4359-BDFA-94B3149BF45B}">
  <sheetPr>
    <tabColor theme="5" tint="0.59999389629810485"/>
  </sheetPr>
  <dimension ref="A1:AN55"/>
  <sheetViews>
    <sheetView zoomScale="70" zoomScaleNormal="70" workbookViewId="0">
      <selection activeCell="C3" sqref="C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48">_xlfn._xlws.SORT(_xlfn._xlws.FILTER(資料輸入!F:L, ISNUMBER(MATCH(資料輸入!E:E, 張芮恩!C3, 0))), 1, TRUE)</f>
        <v>1120106</v>
      </c>
      <c r="Y2" s="16">
        <v>62.9</v>
      </c>
      <c r="Z2" s="16">
        <v>20.9</v>
      </c>
      <c r="AA2" s="16">
        <v>13.1</v>
      </c>
      <c r="AB2" s="16">
        <v>49.8</v>
      </c>
      <c r="AC2" s="16">
        <v>46.6</v>
      </c>
      <c r="AD2" s="16">
        <v>33.299999999999997</v>
      </c>
      <c r="AE2" s="16"/>
      <c r="AF2" s="17">
        <f t="shared" ref="AF2:AF55" si="0">DATE(MID(X2,1,3)+1911,MID(X2,4,2),MID(X2,6,2))</f>
        <v>44932</v>
      </c>
      <c r="AG2" s="18">
        <f t="shared" ref="AG2:AG55" si="1">1-(Y2-AD2)/Y2</f>
        <v>0.52941176470588225</v>
      </c>
    </row>
    <row r="3" spans="1:40">
      <c r="A3" s="20">
        <f>MAX(X:X)</f>
        <v>1140307</v>
      </c>
      <c r="B3" s="19" t="str">
        <f>K6&amp;J7</f>
        <v>4周前</v>
      </c>
      <c r="C3" s="39" t="s">
        <v>130</v>
      </c>
      <c r="D3" s="21" t="s">
        <v>24</v>
      </c>
      <c r="E3" s="20">
        <f>LOOKUP($A$3,日期,體重_kg)</f>
        <v>67</v>
      </c>
      <c r="F3" s="20">
        <f>LOOKUP($A$3,日期,體重變化)</f>
        <v>0.79999999999999716</v>
      </c>
      <c r="G3" s="20" t="str">
        <f>IF(E3&lt;C8,"Q1",IF(E3&lt;C9,"Q2",IF(E3&lt;C10,"Q3",IF(E3&lt;3000,"Q4"))))</f>
        <v>Q4</v>
      </c>
      <c r="H3" s="20">
        <f>LOOKUP($A$3,日期,體脂率)</f>
        <v>23.8</v>
      </c>
      <c r="I3" s="20">
        <f>LOOKUP($A$3,日期,體脂率變化)</f>
        <v>-1.0999999999999979</v>
      </c>
      <c r="J3" s="20" t="str">
        <f>IF(H3&lt;D8,"Q1",IF(H3&lt;D9,"Q2",IF(H3&lt;D10,"Q3",IF(H3&lt;3000,"Q4"))))</f>
        <v>Q3</v>
      </c>
      <c r="K3" s="20">
        <f>LOOKUP($A$3,日期,脂肪重_kg)</f>
        <v>15.9</v>
      </c>
      <c r="L3" s="20">
        <f>LOOKUP($A$3,日期,脂肪重變化)</f>
        <v>-0.59999999999999964</v>
      </c>
      <c r="M3" s="20" t="str">
        <f>IF(K3&lt;E8,"Q1",IF(K3&lt;E9,"Q2",IF(K3&lt;E10,"Q3",IF(K3&lt;3000,"Q4"))))</f>
        <v>Q3</v>
      </c>
      <c r="N3" s="20">
        <f>LOOKUP($A$3,日期,去脂重_kg)</f>
        <v>51.1</v>
      </c>
      <c r="O3" s="20">
        <f>LOOKUP($A$3,日期,去脂重變化)</f>
        <v>1.3999999999999986</v>
      </c>
      <c r="P3" s="20" t="str">
        <f>IF(N3&lt;F8,"Q1",IF(N3&lt;F9,"Q2",IF(N3&lt;F10,"Q3",IF(N3&lt;3000,"Q4"))))</f>
        <v>Q3</v>
      </c>
      <c r="Q3" s="20">
        <f>LOOKUP($A$3,日期,肌肉量)</f>
        <v>47.8</v>
      </c>
      <c r="R3" s="20">
        <f>LOOKUP($A$3,日期,肌肉量變化)</f>
        <v>1.2999999999999972</v>
      </c>
      <c r="S3" s="20" t="str">
        <f>IF(Q3&lt;G8,"Q1",IF(Q3&lt;G9,"Q2",IF(Q3&lt;G10,"Q3",IF(Q3&lt;3000,"Q4"))))</f>
        <v>Q3</v>
      </c>
      <c r="T3" s="20">
        <f>LOOKUP($A$3,日期,身體總水份kg)</f>
        <v>35.1</v>
      </c>
      <c r="U3" s="22">
        <f>LOOKUP($A$3,日期,水分變化KG)</f>
        <v>2.3000000000000043</v>
      </c>
      <c r="V3" s="23">
        <f>LOOKUP($A$3,日期,水分變化)</f>
        <v>2.841231906930608E-2</v>
      </c>
      <c r="W3" s="20" t="str">
        <f>IF(T3&lt;H8,"Q1",IF(T3&lt;H9,"Q2",IF(T3&lt;H10,"Q3",IF(T3&lt;3000,"Q4"))))</f>
        <v>Q4</v>
      </c>
      <c r="X3" s="15">
        <v>1120113</v>
      </c>
      <c r="Y3" s="16">
        <v>63.3</v>
      </c>
      <c r="Z3" s="16">
        <v>19.2</v>
      </c>
      <c r="AA3" s="16">
        <v>12.2</v>
      </c>
      <c r="AB3" s="16">
        <v>51.1</v>
      </c>
      <c r="AC3" s="16">
        <v>47.8</v>
      </c>
      <c r="AD3" s="16">
        <v>34.1</v>
      </c>
      <c r="AE3" s="15">
        <f t="shared" ref="AE3:AE55" si="2">X2</f>
        <v>1120106</v>
      </c>
      <c r="AF3" s="17">
        <f t="shared" si="0"/>
        <v>44939</v>
      </c>
      <c r="AG3" s="18">
        <f t="shared" si="1"/>
        <v>0.53870458135860977</v>
      </c>
      <c r="AH3" s="19">
        <f t="shared" ref="AH3:AM18" si="3">Y3-Y2</f>
        <v>0.39999999999999858</v>
      </c>
      <c r="AI3" s="24">
        <f t="shared" si="3"/>
        <v>-1.6999999999999993</v>
      </c>
      <c r="AJ3" s="24">
        <f t="shared" si="3"/>
        <v>-0.90000000000000036</v>
      </c>
      <c r="AK3" s="24">
        <f t="shared" si="3"/>
        <v>1.3000000000000043</v>
      </c>
      <c r="AL3" s="24">
        <f t="shared" si="3"/>
        <v>1.1999999999999957</v>
      </c>
      <c r="AM3" s="19">
        <f t="shared" si="3"/>
        <v>0.80000000000000426</v>
      </c>
      <c r="AN3" s="25">
        <f>AG3-AG2</f>
        <v>9.2928166527275202E-3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>
        <v>1120119</v>
      </c>
      <c r="Y4" s="16">
        <v>62.5</v>
      </c>
      <c r="Z4" s="16">
        <v>19.899999999999999</v>
      </c>
      <c r="AA4" s="16">
        <v>12.4</v>
      </c>
      <c r="AB4" s="16">
        <v>50.1</v>
      </c>
      <c r="AC4" s="16">
        <v>46.9</v>
      </c>
      <c r="AD4" s="16">
        <v>33.6</v>
      </c>
      <c r="AE4" s="15">
        <f t="shared" si="2"/>
        <v>1120113</v>
      </c>
      <c r="AF4" s="17">
        <f t="shared" si="0"/>
        <v>44945</v>
      </c>
      <c r="AG4" s="18">
        <f t="shared" si="1"/>
        <v>0.53760000000000008</v>
      </c>
      <c r="AH4" s="19">
        <f t="shared" si="3"/>
        <v>-0.79999999999999716</v>
      </c>
      <c r="AI4" s="24">
        <f t="shared" si="3"/>
        <v>0.69999999999999929</v>
      </c>
      <c r="AJ4" s="24">
        <f t="shared" si="3"/>
        <v>0.20000000000000107</v>
      </c>
      <c r="AK4" s="24">
        <f t="shared" si="3"/>
        <v>-1</v>
      </c>
      <c r="AL4" s="24">
        <f t="shared" si="3"/>
        <v>-0.89999999999999858</v>
      </c>
      <c r="AM4" s="19">
        <f t="shared" si="3"/>
        <v>-0.5</v>
      </c>
      <c r="AN4" s="25">
        <f t="shared" ref="AN4:AN55" si="4">AG4-AG3</f>
        <v>-1.1045813586096909E-3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>
        <v>1120130</v>
      </c>
      <c r="Y5" s="16">
        <v>63.7</v>
      </c>
      <c r="Z5" s="16">
        <v>22.1</v>
      </c>
      <c r="AA5" s="16">
        <v>14.1</v>
      </c>
      <c r="AB5" s="16">
        <v>49.6</v>
      </c>
      <c r="AC5" s="16">
        <v>46.4</v>
      </c>
      <c r="AD5" s="16">
        <v>33.299999999999997</v>
      </c>
      <c r="AE5" s="15">
        <f t="shared" si="2"/>
        <v>1120119</v>
      </c>
      <c r="AF5" s="17">
        <f t="shared" si="0"/>
        <v>44956</v>
      </c>
      <c r="AG5" s="18">
        <f t="shared" si="1"/>
        <v>0.52276295133437989</v>
      </c>
      <c r="AH5" s="19">
        <f t="shared" si="3"/>
        <v>1.2000000000000028</v>
      </c>
      <c r="AI5" s="24">
        <f t="shared" si="3"/>
        <v>2.2000000000000028</v>
      </c>
      <c r="AJ5" s="24">
        <f t="shared" si="3"/>
        <v>1.6999999999999993</v>
      </c>
      <c r="AK5" s="24">
        <f t="shared" si="3"/>
        <v>-0.5</v>
      </c>
      <c r="AL5" s="24">
        <f t="shared" si="3"/>
        <v>-0.5</v>
      </c>
      <c r="AM5" s="19">
        <f t="shared" si="3"/>
        <v>-0.30000000000000426</v>
      </c>
      <c r="AN5" s="25">
        <f t="shared" si="4"/>
        <v>-1.4837048665620189E-2</v>
      </c>
    </row>
    <row r="6" spans="1:40">
      <c r="B6" s="29" t="s">
        <v>10</v>
      </c>
      <c r="C6" s="31">
        <f t="shared" ref="C6:H6" si="5">_xlfn.QUARTILE.INC(Y:Y,1)</f>
        <v>62.5</v>
      </c>
      <c r="D6" s="31">
        <f t="shared" si="5"/>
        <v>19.5</v>
      </c>
      <c r="E6" s="31">
        <f t="shared" si="5"/>
        <v>12.25</v>
      </c>
      <c r="F6" s="31">
        <f t="shared" si="5"/>
        <v>49.8</v>
      </c>
      <c r="G6" s="31">
        <f t="shared" si="5"/>
        <v>46.6</v>
      </c>
      <c r="H6" s="31">
        <f t="shared" si="5"/>
        <v>33</v>
      </c>
      <c r="J6" s="28">
        <f>A4-B4</f>
        <v>31</v>
      </c>
      <c r="K6" s="28">
        <f>ROUND(K7,0)</f>
        <v>4</v>
      </c>
      <c r="X6" s="15">
        <v>1120303</v>
      </c>
      <c r="Y6" s="16">
        <v>63.2</v>
      </c>
      <c r="Z6" s="16">
        <v>21.5</v>
      </c>
      <c r="AA6" s="16">
        <v>13.6</v>
      </c>
      <c r="AB6" s="16">
        <v>49.6</v>
      </c>
      <c r="AC6" s="16">
        <v>46.4</v>
      </c>
      <c r="AD6" s="16">
        <v>32.799999999999997</v>
      </c>
      <c r="AE6" s="15">
        <f t="shared" si="2"/>
        <v>1120130</v>
      </c>
      <c r="AF6" s="17">
        <f t="shared" si="0"/>
        <v>44988</v>
      </c>
      <c r="AG6" s="18">
        <f t="shared" si="1"/>
        <v>0.51898734177215178</v>
      </c>
      <c r="AH6" s="19">
        <f t="shared" si="3"/>
        <v>-0.5</v>
      </c>
      <c r="AI6" s="24">
        <f t="shared" si="3"/>
        <v>-0.60000000000000142</v>
      </c>
      <c r="AJ6" s="24">
        <f t="shared" si="3"/>
        <v>-0.5</v>
      </c>
      <c r="AK6" s="24">
        <f t="shared" si="3"/>
        <v>0</v>
      </c>
      <c r="AL6" s="24">
        <f t="shared" si="3"/>
        <v>0</v>
      </c>
      <c r="AM6" s="19">
        <f t="shared" si="3"/>
        <v>-0.5</v>
      </c>
      <c r="AN6" s="25">
        <f t="shared" si="4"/>
        <v>-3.7756095622281105E-3</v>
      </c>
    </row>
    <row r="7" spans="1:40">
      <c r="B7" s="19" t="str">
        <f>C3</f>
        <v>張芮恩</v>
      </c>
      <c r="C7" s="19">
        <f>E3</f>
        <v>67</v>
      </c>
      <c r="D7" s="19">
        <f>H3</f>
        <v>23.8</v>
      </c>
      <c r="E7" s="19">
        <f>K3</f>
        <v>15.9</v>
      </c>
      <c r="F7" s="19">
        <f>N3</f>
        <v>51.1</v>
      </c>
      <c r="G7" s="19">
        <f>Q3</f>
        <v>47.8</v>
      </c>
      <c r="H7" s="19">
        <f>T3</f>
        <v>35.1</v>
      </c>
      <c r="J7" s="32" t="s">
        <v>21</v>
      </c>
      <c r="K7" s="19">
        <f>J6/7</f>
        <v>4.4285714285714288</v>
      </c>
      <c r="X7" s="15">
        <v>1120317</v>
      </c>
      <c r="Y7" s="16">
        <v>64.099999999999994</v>
      </c>
      <c r="Z7" s="16">
        <v>22.1</v>
      </c>
      <c r="AA7" s="16">
        <v>14.2</v>
      </c>
      <c r="AB7" s="16">
        <v>49.9</v>
      </c>
      <c r="AC7" s="16">
        <v>46.7</v>
      </c>
      <c r="AD7" s="16">
        <v>33.700000000000003</v>
      </c>
      <c r="AE7" s="15">
        <f t="shared" si="2"/>
        <v>1120303</v>
      </c>
      <c r="AF7" s="17">
        <f t="shared" si="0"/>
        <v>45002</v>
      </c>
      <c r="AG7" s="18">
        <f t="shared" si="1"/>
        <v>0.52574102964118574</v>
      </c>
      <c r="AH7" s="19">
        <f t="shared" si="3"/>
        <v>0.89999999999999147</v>
      </c>
      <c r="AI7" s="24">
        <f t="shared" si="3"/>
        <v>0.60000000000000142</v>
      </c>
      <c r="AJ7" s="24">
        <f t="shared" si="3"/>
        <v>0.59999999999999964</v>
      </c>
      <c r="AK7" s="24">
        <f t="shared" si="3"/>
        <v>0.29999999999999716</v>
      </c>
      <c r="AL7" s="24">
        <f t="shared" si="3"/>
        <v>0.30000000000000426</v>
      </c>
      <c r="AM7" s="19">
        <f t="shared" si="3"/>
        <v>0.90000000000000568</v>
      </c>
      <c r="AN7" s="25">
        <f t="shared" si="4"/>
        <v>6.7536878690339641E-3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63.8</v>
      </c>
      <c r="D8" s="31">
        <f t="shared" si="6"/>
        <v>20.3</v>
      </c>
      <c r="E8" s="31">
        <f t="shared" si="6"/>
        <v>13.1</v>
      </c>
      <c r="F8" s="31">
        <f t="shared" si="6"/>
        <v>50.1</v>
      </c>
      <c r="G8" s="31">
        <f t="shared" si="6"/>
        <v>46.9</v>
      </c>
      <c r="H8" s="31">
        <f t="shared" si="6"/>
        <v>33.5</v>
      </c>
      <c r="J8" s="30"/>
      <c r="K8" s="30"/>
      <c r="L8" s="30"/>
      <c r="M8" s="30"/>
      <c r="N8" s="30"/>
      <c r="O8" s="30"/>
      <c r="X8" s="15">
        <v>1120413</v>
      </c>
      <c r="Y8" s="16">
        <v>63.2</v>
      </c>
      <c r="Z8" s="16">
        <v>20.3</v>
      </c>
      <c r="AA8" s="16">
        <v>12.8</v>
      </c>
      <c r="AB8" s="16">
        <v>50.4</v>
      </c>
      <c r="AC8" s="16">
        <v>47.2</v>
      </c>
      <c r="AD8" s="16">
        <v>34</v>
      </c>
      <c r="AE8" s="15">
        <f t="shared" si="2"/>
        <v>1120317</v>
      </c>
      <c r="AF8" s="17">
        <f t="shared" si="0"/>
        <v>45029</v>
      </c>
      <c r="AG8" s="18">
        <f t="shared" si="1"/>
        <v>0.53797468354430378</v>
      </c>
      <c r="AH8" s="19">
        <f t="shared" si="3"/>
        <v>-0.89999999999999147</v>
      </c>
      <c r="AI8" s="24">
        <f t="shared" si="3"/>
        <v>-1.8000000000000007</v>
      </c>
      <c r="AJ8" s="24">
        <f t="shared" si="3"/>
        <v>-1.3999999999999986</v>
      </c>
      <c r="AK8" s="24">
        <f t="shared" si="3"/>
        <v>0.5</v>
      </c>
      <c r="AL8" s="24">
        <f t="shared" si="3"/>
        <v>0.5</v>
      </c>
      <c r="AM8" s="19">
        <f t="shared" si="3"/>
        <v>0.29999999999999716</v>
      </c>
      <c r="AN8" s="25">
        <f t="shared" si="4"/>
        <v>1.2233653903118036E-2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64.5</v>
      </c>
      <c r="D9" s="31">
        <f t="shared" si="7"/>
        <v>22.05</v>
      </c>
      <c r="E9" s="31">
        <f t="shared" si="7"/>
        <v>14.149999999999999</v>
      </c>
      <c r="F9" s="31">
        <f t="shared" si="7"/>
        <v>50.7</v>
      </c>
      <c r="G9" s="31">
        <f t="shared" si="7"/>
        <v>47.4</v>
      </c>
      <c r="H9" s="31">
        <f t="shared" si="7"/>
        <v>34.049999999999997</v>
      </c>
      <c r="X9" s="15">
        <v>1120420</v>
      </c>
      <c r="Y9" s="16">
        <v>63.5</v>
      </c>
      <c r="Z9" s="16">
        <v>21.2</v>
      </c>
      <c r="AA9" s="16">
        <v>13.5</v>
      </c>
      <c r="AB9" s="16">
        <v>50</v>
      </c>
      <c r="AC9" s="16">
        <v>46.8</v>
      </c>
      <c r="AD9" s="16">
        <v>33.6</v>
      </c>
      <c r="AE9" s="15">
        <f t="shared" si="2"/>
        <v>1120413</v>
      </c>
      <c r="AF9" s="17">
        <f t="shared" si="0"/>
        <v>45036</v>
      </c>
      <c r="AG9" s="18">
        <f t="shared" si="1"/>
        <v>0.52913385826771653</v>
      </c>
      <c r="AH9" s="19">
        <f t="shared" si="3"/>
        <v>0.29999999999999716</v>
      </c>
      <c r="AI9" s="24">
        <f t="shared" si="3"/>
        <v>0.89999999999999858</v>
      </c>
      <c r="AJ9" s="24">
        <f t="shared" si="3"/>
        <v>0.69999999999999929</v>
      </c>
      <c r="AK9" s="24">
        <f t="shared" si="3"/>
        <v>-0.39999999999999858</v>
      </c>
      <c r="AL9" s="24">
        <f t="shared" si="3"/>
        <v>-0.40000000000000568</v>
      </c>
      <c r="AM9" s="19">
        <f t="shared" si="3"/>
        <v>-0.39999999999999858</v>
      </c>
      <c r="AN9" s="25">
        <f t="shared" si="4"/>
        <v>-8.8408252765872497E-3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67</v>
      </c>
      <c r="D10" s="31">
        <f t="shared" si="8"/>
        <v>25.3</v>
      </c>
      <c r="E10" s="31">
        <f t="shared" si="8"/>
        <v>16.8</v>
      </c>
      <c r="F10" s="31">
        <f t="shared" si="8"/>
        <v>51.7</v>
      </c>
      <c r="G10" s="31">
        <f t="shared" si="8"/>
        <v>48.4</v>
      </c>
      <c r="H10" s="31">
        <f t="shared" si="8"/>
        <v>35.1</v>
      </c>
      <c r="J10" s="30"/>
      <c r="K10" s="30"/>
      <c r="L10" s="30"/>
      <c r="M10" s="30"/>
      <c r="N10" s="30"/>
      <c r="O10" s="30"/>
      <c r="X10" s="15">
        <v>1120427</v>
      </c>
      <c r="Y10" s="16">
        <v>64.3</v>
      </c>
      <c r="Z10" s="16">
        <v>20.100000000000001</v>
      </c>
      <c r="AA10" s="16">
        <v>12.9</v>
      </c>
      <c r="AB10" s="16">
        <v>51.4</v>
      </c>
      <c r="AC10" s="16">
        <v>48.1</v>
      </c>
      <c r="AD10" s="16">
        <v>34.6</v>
      </c>
      <c r="AE10" s="15">
        <f t="shared" si="2"/>
        <v>1120420</v>
      </c>
      <c r="AF10" s="17">
        <f t="shared" si="0"/>
        <v>45043</v>
      </c>
      <c r="AG10" s="18">
        <f t="shared" si="1"/>
        <v>0.53810264385692075</v>
      </c>
      <c r="AH10" s="19">
        <f t="shared" si="3"/>
        <v>0.79999999999999716</v>
      </c>
      <c r="AI10" s="24">
        <f t="shared" si="3"/>
        <v>-1.0999999999999979</v>
      </c>
      <c r="AJ10" s="24">
        <f t="shared" si="3"/>
        <v>-0.59999999999999964</v>
      </c>
      <c r="AK10" s="24">
        <f t="shared" si="3"/>
        <v>1.3999999999999986</v>
      </c>
      <c r="AL10" s="24">
        <f t="shared" si="3"/>
        <v>1.3000000000000043</v>
      </c>
      <c r="AM10" s="19">
        <f t="shared" si="3"/>
        <v>1</v>
      </c>
      <c r="AN10" s="25">
        <f t="shared" si="4"/>
        <v>8.9687855892042201E-3</v>
      </c>
    </row>
    <row r="11" spans="1:40">
      <c r="Q11" s="28" t="s">
        <v>23</v>
      </c>
      <c r="X11" s="15">
        <v>1120504</v>
      </c>
      <c r="Y11" s="16">
        <v>64.2</v>
      </c>
      <c r="Z11" s="16">
        <v>19.5</v>
      </c>
      <c r="AA11" s="16">
        <v>12.5</v>
      </c>
      <c r="AB11" s="16">
        <v>51.7</v>
      </c>
      <c r="AC11" s="16">
        <v>48.4</v>
      </c>
      <c r="AD11" s="16">
        <v>35</v>
      </c>
      <c r="AE11" s="15">
        <f t="shared" si="2"/>
        <v>1120427</v>
      </c>
      <c r="AF11" s="17">
        <f t="shared" si="0"/>
        <v>45050</v>
      </c>
      <c r="AG11" s="18">
        <f t="shared" si="1"/>
        <v>0.54517133956386288</v>
      </c>
      <c r="AH11" s="19">
        <f t="shared" si="3"/>
        <v>-9.9999999999994316E-2</v>
      </c>
      <c r="AI11" s="24">
        <f t="shared" si="3"/>
        <v>-0.60000000000000142</v>
      </c>
      <c r="AJ11" s="24">
        <f t="shared" si="3"/>
        <v>-0.40000000000000036</v>
      </c>
      <c r="AK11" s="24">
        <f t="shared" si="3"/>
        <v>0.30000000000000426</v>
      </c>
      <c r="AL11" s="24">
        <f t="shared" si="3"/>
        <v>0.29999999999999716</v>
      </c>
      <c r="AM11" s="19">
        <f t="shared" si="3"/>
        <v>0.39999999999999858</v>
      </c>
      <c r="AN11" s="25">
        <f t="shared" si="4"/>
        <v>7.0686957069421297E-3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>
        <v>1120511</v>
      </c>
      <c r="Y12" s="16">
        <v>63</v>
      </c>
      <c r="Z12" s="16">
        <v>19.600000000000001</v>
      </c>
      <c r="AA12" s="16">
        <v>12.3</v>
      </c>
      <c r="AB12" s="16">
        <v>50.7</v>
      </c>
      <c r="AC12" s="16">
        <v>47.4</v>
      </c>
      <c r="AD12" s="16">
        <v>34.1</v>
      </c>
      <c r="AE12" s="15">
        <f t="shared" si="2"/>
        <v>1120504</v>
      </c>
      <c r="AF12" s="17">
        <f t="shared" si="0"/>
        <v>45057</v>
      </c>
      <c r="AG12" s="18">
        <f t="shared" si="1"/>
        <v>0.54126984126984135</v>
      </c>
      <c r="AH12" s="19">
        <f t="shared" si="3"/>
        <v>-1.2000000000000028</v>
      </c>
      <c r="AI12" s="24">
        <f t="shared" si="3"/>
        <v>0.10000000000000142</v>
      </c>
      <c r="AJ12" s="24">
        <f t="shared" si="3"/>
        <v>-0.19999999999999929</v>
      </c>
      <c r="AK12" s="24">
        <f t="shared" si="3"/>
        <v>-1</v>
      </c>
      <c r="AL12" s="24">
        <f t="shared" si="3"/>
        <v>-1</v>
      </c>
      <c r="AM12" s="19">
        <f t="shared" si="3"/>
        <v>-0.89999999999999858</v>
      </c>
      <c r="AN12" s="25">
        <f t="shared" si="4"/>
        <v>-3.9014982940215326E-3</v>
      </c>
    </row>
    <row r="13" spans="1:40">
      <c r="B13" s="19">
        <f>LOOKUP(B14,日期,上次量測)</f>
        <v>1130530</v>
      </c>
      <c r="C13" s="19">
        <f t="shared" ref="C13:C18" si="9">LOOKUP(B13,日期,體重_kg)</f>
        <v>64.8</v>
      </c>
      <c r="D13" s="19">
        <f t="shared" ref="D13:D18" si="10">LOOKUP(B13,日期,體脂率)</f>
        <v>22.8</v>
      </c>
      <c r="E13" s="19">
        <f t="shared" ref="E13:E18" si="11">LOOKUP(B13,日期,脂肪重_kg)</f>
        <v>14.8</v>
      </c>
      <c r="F13" s="19">
        <f t="shared" ref="F13:F18" si="12">LOOKUP(B13,日期,去脂重_kg)</f>
        <v>50</v>
      </c>
      <c r="G13" s="19">
        <f t="shared" ref="G13:G18" si="13">LOOKUP(B13,日期,肌肉量)</f>
        <v>46.8</v>
      </c>
      <c r="H13" s="19">
        <f t="shared" ref="H13:H18" si="14">LOOKUP(B13,日期,身體總水份kg)</f>
        <v>33.6</v>
      </c>
      <c r="I13" s="25">
        <f t="shared" ref="I13:I18" si="15">LOOKUP(B13,日期,身體總水份)</f>
        <v>0.5185185185185186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>
        <v>1120518</v>
      </c>
      <c r="Y13" s="16">
        <v>62.5</v>
      </c>
      <c r="Z13" s="16">
        <v>19</v>
      </c>
      <c r="AA13" s="16">
        <v>11.9</v>
      </c>
      <c r="AB13" s="16">
        <v>50.6</v>
      </c>
      <c r="AC13" s="16">
        <v>47.3</v>
      </c>
      <c r="AD13" s="16">
        <v>33.700000000000003</v>
      </c>
      <c r="AE13" s="15">
        <f t="shared" si="2"/>
        <v>1120511</v>
      </c>
      <c r="AF13" s="17">
        <f t="shared" si="0"/>
        <v>45064</v>
      </c>
      <c r="AG13" s="18">
        <f t="shared" si="1"/>
        <v>0.53920000000000012</v>
      </c>
      <c r="AH13" s="19">
        <f t="shared" si="3"/>
        <v>-0.5</v>
      </c>
      <c r="AI13" s="24">
        <f t="shared" si="3"/>
        <v>-0.60000000000000142</v>
      </c>
      <c r="AJ13" s="24">
        <f t="shared" si="3"/>
        <v>-0.40000000000000036</v>
      </c>
      <c r="AK13" s="24">
        <f t="shared" si="3"/>
        <v>-0.10000000000000142</v>
      </c>
      <c r="AL13" s="24">
        <f t="shared" si="3"/>
        <v>-0.10000000000000142</v>
      </c>
      <c r="AM13" s="19">
        <f t="shared" si="3"/>
        <v>-0.39999999999999858</v>
      </c>
      <c r="AN13" s="25">
        <f t="shared" si="4"/>
        <v>-2.0698412698412216E-3</v>
      </c>
    </row>
    <row r="14" spans="1:40">
      <c r="B14" s="19">
        <f>LOOKUP(B15,日期,上次量測)</f>
        <v>1130606</v>
      </c>
      <c r="C14" s="19">
        <f t="shared" si="9"/>
        <v>65.099999999999994</v>
      </c>
      <c r="D14" s="19">
        <f t="shared" si="10"/>
        <v>23.3</v>
      </c>
      <c r="E14" s="19">
        <f t="shared" si="11"/>
        <v>15.2</v>
      </c>
      <c r="F14" s="19">
        <f t="shared" si="12"/>
        <v>49.9</v>
      </c>
      <c r="G14" s="19">
        <f t="shared" si="13"/>
        <v>46.7</v>
      </c>
      <c r="H14" s="19">
        <f t="shared" si="14"/>
        <v>33.1</v>
      </c>
      <c r="I14" s="25">
        <f t="shared" si="15"/>
        <v>0.50844854070660528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>
        <v>1120525</v>
      </c>
      <c r="Y14" s="16">
        <v>62.2</v>
      </c>
      <c r="Z14" s="16">
        <v>19.5</v>
      </c>
      <c r="AA14" s="16">
        <v>12.1</v>
      </c>
      <c r="AB14" s="16">
        <v>50.1</v>
      </c>
      <c r="AC14" s="16">
        <v>46.9</v>
      </c>
      <c r="AD14" s="16">
        <v>33.6</v>
      </c>
      <c r="AE14" s="15">
        <f t="shared" si="2"/>
        <v>1120518</v>
      </c>
      <c r="AF14" s="17">
        <f t="shared" si="0"/>
        <v>45071</v>
      </c>
      <c r="AG14" s="18">
        <f t="shared" si="1"/>
        <v>0.54019292604501601</v>
      </c>
      <c r="AH14" s="19">
        <f t="shared" si="3"/>
        <v>-0.29999999999999716</v>
      </c>
      <c r="AI14" s="24">
        <f t="shared" si="3"/>
        <v>0.5</v>
      </c>
      <c r="AJ14" s="24">
        <f t="shared" si="3"/>
        <v>0.19999999999999929</v>
      </c>
      <c r="AK14" s="24">
        <f t="shared" si="3"/>
        <v>-0.5</v>
      </c>
      <c r="AL14" s="24">
        <f t="shared" si="3"/>
        <v>-0.39999999999999858</v>
      </c>
      <c r="AM14" s="19">
        <f t="shared" si="3"/>
        <v>-0.10000000000000142</v>
      </c>
      <c r="AN14" s="25">
        <f t="shared" si="4"/>
        <v>9.9292604501588499E-4</v>
      </c>
    </row>
    <row r="15" spans="1:40">
      <c r="B15" s="19">
        <f>LOOKUP(B16,日期,上次量測)</f>
        <v>1130620</v>
      </c>
      <c r="C15" s="19">
        <f t="shared" si="9"/>
        <v>66.3</v>
      </c>
      <c r="D15" s="19">
        <f t="shared" si="10"/>
        <v>25.3</v>
      </c>
      <c r="E15" s="19">
        <f t="shared" si="11"/>
        <v>16.8</v>
      </c>
      <c r="F15" s="19">
        <f t="shared" si="12"/>
        <v>49.5</v>
      </c>
      <c r="G15" s="19">
        <f t="shared" si="13"/>
        <v>46.3</v>
      </c>
      <c r="H15" s="19">
        <f t="shared" si="14"/>
        <v>33.4</v>
      </c>
      <c r="I15" s="25">
        <f t="shared" si="15"/>
        <v>0.5037707390648567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>
        <v>1120601</v>
      </c>
      <c r="Y15" s="16">
        <v>61.7</v>
      </c>
      <c r="Z15" s="16">
        <v>18.399999999999999</v>
      </c>
      <c r="AA15" s="16">
        <v>11.4</v>
      </c>
      <c r="AB15" s="16">
        <v>50.3</v>
      </c>
      <c r="AC15" s="16">
        <v>47.1</v>
      </c>
      <c r="AD15" s="16">
        <v>33.299999999999997</v>
      </c>
      <c r="AE15" s="15">
        <f t="shared" si="2"/>
        <v>1120525</v>
      </c>
      <c r="AF15" s="17">
        <f t="shared" si="0"/>
        <v>45078</v>
      </c>
      <c r="AG15" s="18">
        <f t="shared" si="1"/>
        <v>0.53970826580226894</v>
      </c>
      <c r="AH15" s="19">
        <f t="shared" si="3"/>
        <v>-0.5</v>
      </c>
      <c r="AI15" s="24">
        <f t="shared" si="3"/>
        <v>-1.1000000000000014</v>
      </c>
      <c r="AJ15" s="24">
        <f t="shared" si="3"/>
        <v>-0.69999999999999929</v>
      </c>
      <c r="AK15" s="24">
        <f t="shared" si="3"/>
        <v>0.19999999999999574</v>
      </c>
      <c r="AL15" s="24">
        <f t="shared" si="3"/>
        <v>0.20000000000000284</v>
      </c>
      <c r="AM15" s="19">
        <f t="shared" si="3"/>
        <v>-0.30000000000000426</v>
      </c>
      <c r="AN15" s="25">
        <f t="shared" si="4"/>
        <v>-4.8466024274707031E-4</v>
      </c>
    </row>
    <row r="16" spans="1:40">
      <c r="B16" s="19">
        <f>LOOKUP(B17,日期,上次量測)</f>
        <v>1130704</v>
      </c>
      <c r="C16" s="19">
        <f t="shared" si="9"/>
        <v>65.7</v>
      </c>
      <c r="D16" s="19">
        <f t="shared" si="10"/>
        <v>23.9</v>
      </c>
      <c r="E16" s="19">
        <f t="shared" si="11"/>
        <v>15.7</v>
      </c>
      <c r="F16" s="19">
        <f t="shared" si="12"/>
        <v>50</v>
      </c>
      <c r="G16" s="19">
        <f t="shared" si="13"/>
        <v>46.8</v>
      </c>
      <c r="H16" s="19">
        <f t="shared" si="14"/>
        <v>33.200000000000003</v>
      </c>
      <c r="I16" s="25">
        <f t="shared" si="15"/>
        <v>0.50532724505327242</v>
      </c>
      <c r="P16" s="31"/>
      <c r="Q16" s="31"/>
      <c r="R16" s="31"/>
      <c r="S16" s="31"/>
      <c r="T16" s="31"/>
      <c r="U16" s="31"/>
      <c r="V16" s="31"/>
      <c r="W16" s="31"/>
      <c r="X16" s="15">
        <v>1120608</v>
      </c>
      <c r="Y16" s="16">
        <v>61.5</v>
      </c>
      <c r="Z16" s="16">
        <v>18.899999999999999</v>
      </c>
      <c r="AA16" s="16">
        <v>11.6</v>
      </c>
      <c r="AB16" s="16">
        <v>49.9</v>
      </c>
      <c r="AC16" s="16">
        <v>46.7</v>
      </c>
      <c r="AD16" s="16">
        <v>33.1</v>
      </c>
      <c r="AE16" s="15">
        <f t="shared" si="2"/>
        <v>1120601</v>
      </c>
      <c r="AF16" s="17">
        <f t="shared" si="0"/>
        <v>45085</v>
      </c>
      <c r="AG16" s="18">
        <f t="shared" si="1"/>
        <v>0.53821138211382114</v>
      </c>
      <c r="AH16" s="19">
        <f t="shared" si="3"/>
        <v>-0.20000000000000284</v>
      </c>
      <c r="AI16" s="24">
        <f t="shared" si="3"/>
        <v>0.5</v>
      </c>
      <c r="AJ16" s="24">
        <f t="shared" si="3"/>
        <v>0.19999999999999929</v>
      </c>
      <c r="AK16" s="24">
        <f t="shared" si="3"/>
        <v>-0.39999999999999858</v>
      </c>
      <c r="AL16" s="24">
        <f t="shared" si="3"/>
        <v>-0.39999999999999858</v>
      </c>
      <c r="AM16" s="19">
        <f t="shared" si="3"/>
        <v>-0.19999999999999574</v>
      </c>
      <c r="AN16" s="25">
        <f t="shared" si="4"/>
        <v>-1.4968836884478032E-3</v>
      </c>
    </row>
    <row r="17" spans="1:40">
      <c r="B17" s="19">
        <f>LOOKUP(B18,日期,上次量測)</f>
        <v>1140204</v>
      </c>
      <c r="C17" s="19">
        <f t="shared" si="9"/>
        <v>66.2</v>
      </c>
      <c r="D17" s="19">
        <f t="shared" si="10"/>
        <v>24.9</v>
      </c>
      <c r="E17" s="19">
        <f t="shared" si="11"/>
        <v>16.5</v>
      </c>
      <c r="F17" s="19">
        <f t="shared" si="12"/>
        <v>49.7</v>
      </c>
      <c r="G17" s="19">
        <f t="shared" si="13"/>
        <v>46.5</v>
      </c>
      <c r="H17" s="19">
        <f t="shared" si="14"/>
        <v>32.799999999999997</v>
      </c>
      <c r="I17" s="25">
        <f t="shared" si="15"/>
        <v>0.49546827794561932</v>
      </c>
      <c r="Q17" s="31"/>
      <c r="R17" s="31"/>
      <c r="S17" s="31"/>
      <c r="T17" s="31"/>
      <c r="U17" s="31"/>
      <c r="V17" s="31"/>
      <c r="W17" s="31"/>
      <c r="X17" s="15">
        <v>1120629</v>
      </c>
      <c r="Y17" s="16">
        <v>63.4</v>
      </c>
      <c r="Z17" s="16">
        <v>19.5</v>
      </c>
      <c r="AA17" s="16">
        <v>12.4</v>
      </c>
      <c r="AB17" s="16">
        <v>51</v>
      </c>
      <c r="AC17" s="16">
        <v>47.7</v>
      </c>
      <c r="AD17" s="16">
        <v>34.799999999999997</v>
      </c>
      <c r="AE17" s="15">
        <f t="shared" si="2"/>
        <v>1120608</v>
      </c>
      <c r="AF17" s="17">
        <f t="shared" si="0"/>
        <v>45106</v>
      </c>
      <c r="AG17" s="18">
        <f t="shared" si="1"/>
        <v>0.54889589905362768</v>
      </c>
      <c r="AH17" s="19">
        <f t="shared" si="3"/>
        <v>1.8999999999999986</v>
      </c>
      <c r="AI17" s="24">
        <f t="shared" si="3"/>
        <v>0.60000000000000142</v>
      </c>
      <c r="AJ17" s="24">
        <f t="shared" si="3"/>
        <v>0.80000000000000071</v>
      </c>
      <c r="AK17" s="24">
        <f t="shared" si="3"/>
        <v>1.1000000000000014</v>
      </c>
      <c r="AL17" s="24">
        <f t="shared" si="3"/>
        <v>1</v>
      </c>
      <c r="AM17" s="19">
        <f t="shared" si="3"/>
        <v>1.6999999999999957</v>
      </c>
      <c r="AN17" s="25">
        <f t="shared" si="4"/>
        <v>1.0684516939806543E-2</v>
      </c>
    </row>
    <row r="18" spans="1:40" ht="18.649999999999999" customHeight="1">
      <c r="A18" s="19"/>
      <c r="B18" s="19">
        <f>A3</f>
        <v>1140307</v>
      </c>
      <c r="C18" s="19">
        <f t="shared" si="9"/>
        <v>67</v>
      </c>
      <c r="D18" s="19">
        <f t="shared" si="10"/>
        <v>23.8</v>
      </c>
      <c r="E18" s="19">
        <f t="shared" si="11"/>
        <v>15.9</v>
      </c>
      <c r="F18" s="19">
        <f t="shared" si="12"/>
        <v>51.1</v>
      </c>
      <c r="G18" s="19">
        <f t="shared" si="13"/>
        <v>47.8</v>
      </c>
      <c r="H18" s="19">
        <f t="shared" si="14"/>
        <v>35.1</v>
      </c>
      <c r="I18" s="25">
        <f t="shared" si="15"/>
        <v>0.5238805970149254</v>
      </c>
      <c r="X18" s="15">
        <v>1120803</v>
      </c>
      <c r="Y18" s="16">
        <v>64.5</v>
      </c>
      <c r="Z18" s="16">
        <v>20.2</v>
      </c>
      <c r="AA18" s="16">
        <v>13</v>
      </c>
      <c r="AB18" s="16">
        <v>51.5</v>
      </c>
      <c r="AC18" s="16">
        <v>48.2</v>
      </c>
      <c r="AD18" s="16">
        <v>34.799999999999997</v>
      </c>
      <c r="AE18" s="15">
        <f t="shared" si="2"/>
        <v>1120629</v>
      </c>
      <c r="AF18" s="17">
        <f t="shared" si="0"/>
        <v>45141</v>
      </c>
      <c r="AG18" s="18">
        <f t="shared" si="1"/>
        <v>0.53953488372093017</v>
      </c>
      <c r="AH18" s="19">
        <f t="shared" si="3"/>
        <v>1.1000000000000014</v>
      </c>
      <c r="AI18" s="24">
        <f t="shared" si="3"/>
        <v>0.69999999999999929</v>
      </c>
      <c r="AJ18" s="24">
        <f t="shared" si="3"/>
        <v>0.59999999999999964</v>
      </c>
      <c r="AK18" s="24">
        <f t="shared" si="3"/>
        <v>0.5</v>
      </c>
      <c r="AL18" s="24">
        <f t="shared" si="3"/>
        <v>0.5</v>
      </c>
      <c r="AM18" s="19">
        <f t="shared" si="3"/>
        <v>0</v>
      </c>
      <c r="AN18" s="25">
        <f t="shared" si="4"/>
        <v>-9.3610153326975087E-3</v>
      </c>
    </row>
    <row r="19" spans="1:40">
      <c r="A19" s="19"/>
      <c r="X19" s="15">
        <v>1120824</v>
      </c>
      <c r="Y19" s="16">
        <v>64.5</v>
      </c>
      <c r="Z19" s="16">
        <v>20.3</v>
      </c>
      <c r="AA19" s="16">
        <v>13.1</v>
      </c>
      <c r="AB19" s="16">
        <v>51.4</v>
      </c>
      <c r="AC19" s="16">
        <v>48.1</v>
      </c>
      <c r="AD19" s="16">
        <v>34.700000000000003</v>
      </c>
      <c r="AE19" s="15">
        <f t="shared" si="2"/>
        <v>1120803</v>
      </c>
      <c r="AF19" s="17">
        <f t="shared" si="0"/>
        <v>45162</v>
      </c>
      <c r="AG19" s="18">
        <f t="shared" si="1"/>
        <v>0.53798449612403099</v>
      </c>
      <c r="AH19" s="19">
        <f t="shared" ref="AH19:AM34" si="16">Y19-Y18</f>
        <v>0</v>
      </c>
      <c r="AI19" s="24">
        <f t="shared" si="16"/>
        <v>0.10000000000000142</v>
      </c>
      <c r="AJ19" s="24">
        <f t="shared" si="16"/>
        <v>9.9999999999999645E-2</v>
      </c>
      <c r="AK19" s="24">
        <f t="shared" si="16"/>
        <v>-0.10000000000000142</v>
      </c>
      <c r="AL19" s="24">
        <f t="shared" si="16"/>
        <v>-0.10000000000000142</v>
      </c>
      <c r="AM19" s="19">
        <f t="shared" si="16"/>
        <v>-9.9999999999994316E-2</v>
      </c>
      <c r="AN19" s="25">
        <f t="shared" si="4"/>
        <v>-1.5503875968991832E-3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>
        <v>1120831</v>
      </c>
      <c r="Y20" s="16">
        <v>64.400000000000006</v>
      </c>
      <c r="Z20" s="16">
        <v>21.4</v>
      </c>
      <c r="AA20" s="16">
        <v>13.8</v>
      </c>
      <c r="AB20" s="16">
        <v>50.6</v>
      </c>
      <c r="AC20" s="16">
        <v>47.3</v>
      </c>
      <c r="AD20" s="16">
        <v>34.200000000000003</v>
      </c>
      <c r="AE20" s="15">
        <f t="shared" si="2"/>
        <v>1120824</v>
      </c>
      <c r="AF20" s="17">
        <f t="shared" si="0"/>
        <v>45169</v>
      </c>
      <c r="AG20" s="18">
        <f t="shared" si="1"/>
        <v>0.53105590062111796</v>
      </c>
      <c r="AH20" s="19">
        <f t="shared" si="16"/>
        <v>-9.9999999999994316E-2</v>
      </c>
      <c r="AI20" s="24">
        <f t="shared" si="16"/>
        <v>1.0999999999999979</v>
      </c>
      <c r="AJ20" s="24">
        <f t="shared" si="16"/>
        <v>0.70000000000000107</v>
      </c>
      <c r="AK20" s="24">
        <f t="shared" si="16"/>
        <v>-0.79999999999999716</v>
      </c>
      <c r="AL20" s="24">
        <f t="shared" si="16"/>
        <v>-0.80000000000000426</v>
      </c>
      <c r="AM20" s="19">
        <f t="shared" si="16"/>
        <v>-0.5</v>
      </c>
      <c r="AN20" s="25">
        <f t="shared" si="4"/>
        <v>-6.9285955029130264E-3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>
        <v>1120907</v>
      </c>
      <c r="Y21" s="16">
        <v>64</v>
      </c>
      <c r="Z21" s="16">
        <v>21.2</v>
      </c>
      <c r="AA21" s="16">
        <v>13.6</v>
      </c>
      <c r="AB21" s="16">
        <v>50.4</v>
      </c>
      <c r="AC21" s="16">
        <v>47.2</v>
      </c>
      <c r="AD21" s="16">
        <v>33.9</v>
      </c>
      <c r="AE21" s="15">
        <f t="shared" si="2"/>
        <v>1120831</v>
      </c>
      <c r="AF21" s="17">
        <f t="shared" si="0"/>
        <v>45176</v>
      </c>
      <c r="AG21" s="18">
        <f t="shared" si="1"/>
        <v>0.52968749999999998</v>
      </c>
      <c r="AH21" s="19">
        <f t="shared" si="16"/>
        <v>-0.40000000000000568</v>
      </c>
      <c r="AI21" s="24">
        <f t="shared" si="16"/>
        <v>-0.19999999999999929</v>
      </c>
      <c r="AJ21" s="24">
        <f t="shared" si="16"/>
        <v>-0.20000000000000107</v>
      </c>
      <c r="AK21" s="24">
        <f t="shared" si="16"/>
        <v>-0.20000000000000284</v>
      </c>
      <c r="AL21" s="24">
        <f t="shared" si="16"/>
        <v>-9.9999999999994316E-2</v>
      </c>
      <c r="AM21" s="19">
        <f t="shared" si="16"/>
        <v>-0.30000000000000426</v>
      </c>
      <c r="AN21" s="25">
        <f t="shared" si="4"/>
        <v>-1.3684006211179822E-3</v>
      </c>
    </row>
    <row r="22" spans="1:40">
      <c r="X22" s="15">
        <v>1120914</v>
      </c>
      <c r="Y22" s="16">
        <v>63.9</v>
      </c>
      <c r="Z22" s="16">
        <v>21.6</v>
      </c>
      <c r="AA22" s="16">
        <v>13.8</v>
      </c>
      <c r="AB22" s="16">
        <v>50.1</v>
      </c>
      <c r="AC22" s="16">
        <v>46.9</v>
      </c>
      <c r="AD22" s="16">
        <v>33.299999999999997</v>
      </c>
      <c r="AE22" s="15">
        <f t="shared" si="2"/>
        <v>1120907</v>
      </c>
      <c r="AF22" s="17">
        <f t="shared" si="0"/>
        <v>45183</v>
      </c>
      <c r="AG22" s="18">
        <f t="shared" si="1"/>
        <v>0.52112676056338025</v>
      </c>
      <c r="AH22" s="19">
        <f t="shared" si="16"/>
        <v>-0.10000000000000142</v>
      </c>
      <c r="AI22" s="24">
        <f t="shared" si="16"/>
        <v>0.40000000000000213</v>
      </c>
      <c r="AJ22" s="24">
        <f t="shared" si="16"/>
        <v>0.20000000000000107</v>
      </c>
      <c r="AK22" s="24">
        <f t="shared" si="16"/>
        <v>-0.29999999999999716</v>
      </c>
      <c r="AL22" s="24">
        <f t="shared" si="16"/>
        <v>-0.30000000000000426</v>
      </c>
      <c r="AM22" s="19">
        <f t="shared" si="16"/>
        <v>-0.60000000000000142</v>
      </c>
      <c r="AN22" s="25">
        <f t="shared" si="4"/>
        <v>-8.5607394366197243E-3</v>
      </c>
    </row>
    <row r="23" spans="1:40">
      <c r="X23" s="15">
        <v>1121019</v>
      </c>
      <c r="Y23" s="16">
        <v>64</v>
      </c>
      <c r="Z23" s="16">
        <v>21</v>
      </c>
      <c r="AA23" s="16">
        <v>13.4</v>
      </c>
      <c r="AB23" s="16">
        <v>50.6</v>
      </c>
      <c r="AC23" s="16">
        <v>47.3</v>
      </c>
      <c r="AD23" s="16">
        <v>33.799999999999997</v>
      </c>
      <c r="AE23" s="15">
        <f t="shared" si="2"/>
        <v>1120914</v>
      </c>
      <c r="AF23" s="17">
        <f t="shared" si="0"/>
        <v>45218</v>
      </c>
      <c r="AG23" s="18">
        <f t="shared" si="1"/>
        <v>0.52812499999999996</v>
      </c>
      <c r="AH23" s="19">
        <f t="shared" si="16"/>
        <v>0.10000000000000142</v>
      </c>
      <c r="AI23" s="24">
        <f t="shared" si="16"/>
        <v>-0.60000000000000142</v>
      </c>
      <c r="AJ23" s="24">
        <f t="shared" si="16"/>
        <v>-0.40000000000000036</v>
      </c>
      <c r="AK23" s="24">
        <f t="shared" si="16"/>
        <v>0.5</v>
      </c>
      <c r="AL23" s="24">
        <f t="shared" si="16"/>
        <v>0.39999999999999858</v>
      </c>
      <c r="AM23" s="19">
        <f t="shared" si="16"/>
        <v>0.5</v>
      </c>
      <c r="AN23" s="25">
        <f t="shared" si="4"/>
        <v>6.998239436619702E-3</v>
      </c>
    </row>
    <row r="24" spans="1:40">
      <c r="X24" s="15">
        <v>1121102</v>
      </c>
      <c r="Y24" s="16">
        <v>64.5</v>
      </c>
      <c r="Z24" s="16">
        <v>22</v>
      </c>
      <c r="AA24" s="16">
        <v>14.2</v>
      </c>
      <c r="AB24" s="16">
        <v>50.3</v>
      </c>
      <c r="AC24" s="16">
        <v>47.1</v>
      </c>
      <c r="AD24" s="16">
        <v>33.5</v>
      </c>
      <c r="AE24" s="15">
        <f t="shared" si="2"/>
        <v>1121019</v>
      </c>
      <c r="AF24" s="17">
        <f t="shared" si="0"/>
        <v>45232</v>
      </c>
      <c r="AG24" s="18">
        <f t="shared" si="1"/>
        <v>0.51937984496124034</v>
      </c>
      <c r="AH24" s="19">
        <f t="shared" si="16"/>
        <v>0.5</v>
      </c>
      <c r="AI24" s="24">
        <f t="shared" si="16"/>
        <v>1</v>
      </c>
      <c r="AJ24" s="24">
        <f t="shared" si="16"/>
        <v>0.79999999999999893</v>
      </c>
      <c r="AK24" s="24">
        <f t="shared" si="16"/>
        <v>-0.30000000000000426</v>
      </c>
      <c r="AL24" s="24">
        <f t="shared" si="16"/>
        <v>-0.19999999999999574</v>
      </c>
      <c r="AM24" s="19">
        <f t="shared" si="16"/>
        <v>-0.29999999999999716</v>
      </c>
      <c r="AN24" s="25">
        <f t="shared" si="4"/>
        <v>-8.7451550387596111E-3</v>
      </c>
    </row>
    <row r="25" spans="1:40">
      <c r="X25" s="15">
        <v>1121116</v>
      </c>
      <c r="Y25" s="16">
        <v>65.2</v>
      </c>
      <c r="Z25" s="16">
        <v>21.1</v>
      </c>
      <c r="AA25" s="16">
        <v>13.8</v>
      </c>
      <c r="AB25" s="16">
        <v>51.4</v>
      </c>
      <c r="AC25" s="16">
        <v>48.1</v>
      </c>
      <c r="AD25" s="16">
        <v>34.299999999999997</v>
      </c>
      <c r="AE25" s="15">
        <f t="shared" si="2"/>
        <v>1121102</v>
      </c>
      <c r="AF25" s="17">
        <f t="shared" si="0"/>
        <v>45246</v>
      </c>
      <c r="AG25" s="18">
        <f t="shared" si="1"/>
        <v>0.5260736196319018</v>
      </c>
      <c r="AH25" s="19">
        <f t="shared" si="16"/>
        <v>0.70000000000000284</v>
      </c>
      <c r="AI25" s="24">
        <f t="shared" si="16"/>
        <v>-0.89999999999999858</v>
      </c>
      <c r="AJ25" s="24">
        <f t="shared" si="16"/>
        <v>-0.39999999999999858</v>
      </c>
      <c r="AK25" s="24">
        <f t="shared" si="16"/>
        <v>1.1000000000000014</v>
      </c>
      <c r="AL25" s="24">
        <f t="shared" si="16"/>
        <v>1</v>
      </c>
      <c r="AM25" s="19">
        <f t="shared" si="16"/>
        <v>0.79999999999999716</v>
      </c>
      <c r="AN25" s="25">
        <f t="shared" si="4"/>
        <v>6.6937746706614565E-3</v>
      </c>
    </row>
    <row r="26" spans="1:40">
      <c r="X26" s="15">
        <v>1121123</v>
      </c>
      <c r="Y26" s="16">
        <v>63.6</v>
      </c>
      <c r="Z26" s="16">
        <v>20.3</v>
      </c>
      <c r="AA26" s="16">
        <v>12.9</v>
      </c>
      <c r="AB26" s="16">
        <v>50.7</v>
      </c>
      <c r="AC26" s="16">
        <v>47.4</v>
      </c>
      <c r="AD26" s="16">
        <v>33.5</v>
      </c>
      <c r="AE26" s="15">
        <f t="shared" si="2"/>
        <v>1121116</v>
      </c>
      <c r="AF26" s="17">
        <f t="shared" si="0"/>
        <v>45253</v>
      </c>
      <c r="AG26" s="18">
        <f t="shared" si="1"/>
        <v>0.52672955974842761</v>
      </c>
      <c r="AH26" s="19">
        <f t="shared" si="16"/>
        <v>-1.6000000000000014</v>
      </c>
      <c r="AI26" s="24">
        <f t="shared" si="16"/>
        <v>-0.80000000000000071</v>
      </c>
      <c r="AJ26" s="24">
        <f t="shared" si="16"/>
        <v>-0.90000000000000036</v>
      </c>
      <c r="AK26" s="24">
        <f t="shared" si="16"/>
        <v>-0.69999999999999574</v>
      </c>
      <c r="AL26" s="24">
        <f t="shared" si="16"/>
        <v>-0.70000000000000284</v>
      </c>
      <c r="AM26" s="19">
        <f t="shared" si="16"/>
        <v>-0.79999999999999716</v>
      </c>
      <c r="AN26" s="25">
        <f t="shared" si="4"/>
        <v>6.5594011652581052E-4</v>
      </c>
    </row>
    <row r="27" spans="1:40">
      <c r="X27" s="15">
        <v>1121130</v>
      </c>
      <c r="Y27" s="16">
        <v>64.3</v>
      </c>
      <c r="Z27" s="16">
        <v>20.100000000000001</v>
      </c>
      <c r="AA27" s="16">
        <v>12.9</v>
      </c>
      <c r="AB27" s="16">
        <v>51.4</v>
      </c>
      <c r="AC27" s="16">
        <v>48.1</v>
      </c>
      <c r="AD27" s="16">
        <v>34.5</v>
      </c>
      <c r="AE27" s="15">
        <f t="shared" si="2"/>
        <v>1121123</v>
      </c>
      <c r="AF27" s="17">
        <f t="shared" si="0"/>
        <v>45260</v>
      </c>
      <c r="AG27" s="18">
        <f t="shared" si="1"/>
        <v>0.53654743390357695</v>
      </c>
      <c r="AH27" s="19">
        <f t="shared" si="16"/>
        <v>0.69999999999999574</v>
      </c>
      <c r="AI27" s="24">
        <f t="shared" si="16"/>
        <v>-0.19999999999999929</v>
      </c>
      <c r="AJ27" s="24">
        <f t="shared" si="16"/>
        <v>0</v>
      </c>
      <c r="AK27" s="24">
        <f t="shared" si="16"/>
        <v>0.69999999999999574</v>
      </c>
      <c r="AL27" s="24">
        <f t="shared" si="16"/>
        <v>0.70000000000000284</v>
      </c>
      <c r="AM27" s="19">
        <f t="shared" si="16"/>
        <v>1</v>
      </c>
      <c r="AN27" s="25">
        <f t="shared" si="4"/>
        <v>9.817874155149342E-3</v>
      </c>
    </row>
    <row r="28" spans="1:40">
      <c r="X28" s="15">
        <v>1121207</v>
      </c>
      <c r="Y28" s="16">
        <v>63.7</v>
      </c>
      <c r="Z28" s="16">
        <v>19.399999999999999</v>
      </c>
      <c r="AA28" s="16">
        <v>12.4</v>
      </c>
      <c r="AB28" s="16">
        <v>51.3</v>
      </c>
      <c r="AC28" s="16">
        <v>48</v>
      </c>
      <c r="AD28" s="16">
        <v>34.4</v>
      </c>
      <c r="AE28" s="15">
        <f t="shared" si="2"/>
        <v>1121130</v>
      </c>
      <c r="AF28" s="17">
        <f t="shared" si="0"/>
        <v>45267</v>
      </c>
      <c r="AG28" s="18">
        <f t="shared" si="1"/>
        <v>0.5400313971742543</v>
      </c>
      <c r="AH28" s="19">
        <f t="shared" si="16"/>
        <v>-0.59999999999999432</v>
      </c>
      <c r="AI28" s="24">
        <f t="shared" si="16"/>
        <v>-0.70000000000000284</v>
      </c>
      <c r="AJ28" s="24">
        <f t="shared" si="16"/>
        <v>-0.5</v>
      </c>
      <c r="AK28" s="24">
        <f t="shared" si="16"/>
        <v>-0.10000000000000142</v>
      </c>
      <c r="AL28" s="24">
        <f t="shared" si="16"/>
        <v>-0.10000000000000142</v>
      </c>
      <c r="AM28" s="19">
        <f t="shared" si="16"/>
        <v>-0.10000000000000142</v>
      </c>
      <c r="AN28" s="25">
        <f t="shared" si="4"/>
        <v>3.4839632706773482E-3</v>
      </c>
    </row>
    <row r="29" spans="1:40">
      <c r="X29" s="15">
        <v>1121221</v>
      </c>
      <c r="Y29" s="16">
        <v>64.900000000000006</v>
      </c>
      <c r="Z29" s="16">
        <v>21.3</v>
      </c>
      <c r="AA29" s="16">
        <v>13.8</v>
      </c>
      <c r="AB29" s="16">
        <v>51.1</v>
      </c>
      <c r="AC29" s="16">
        <v>47.8</v>
      </c>
      <c r="AD29" s="16">
        <v>33.9</v>
      </c>
      <c r="AE29" s="15">
        <f t="shared" si="2"/>
        <v>1121207</v>
      </c>
      <c r="AF29" s="17">
        <f t="shared" si="0"/>
        <v>45281</v>
      </c>
      <c r="AG29" s="18">
        <f t="shared" si="1"/>
        <v>0.52234206471494593</v>
      </c>
      <c r="AH29" s="19">
        <f t="shared" si="16"/>
        <v>1.2000000000000028</v>
      </c>
      <c r="AI29" s="24">
        <f t="shared" si="16"/>
        <v>1.9000000000000021</v>
      </c>
      <c r="AJ29" s="24">
        <f t="shared" si="16"/>
        <v>1.4000000000000004</v>
      </c>
      <c r="AK29" s="24">
        <f t="shared" si="16"/>
        <v>-0.19999999999999574</v>
      </c>
      <c r="AL29" s="24">
        <f t="shared" si="16"/>
        <v>-0.20000000000000284</v>
      </c>
      <c r="AM29" s="19">
        <f t="shared" si="16"/>
        <v>-0.5</v>
      </c>
      <c r="AN29" s="25">
        <f t="shared" si="4"/>
        <v>-1.7689332459308371E-2</v>
      </c>
    </row>
    <row r="30" spans="1:40">
      <c r="X30" s="15">
        <v>1121228</v>
      </c>
      <c r="Y30" s="16">
        <v>62.1</v>
      </c>
      <c r="Z30" s="16">
        <v>19.5</v>
      </c>
      <c r="AA30" s="16">
        <v>12.1</v>
      </c>
      <c r="AB30" s="16">
        <v>50</v>
      </c>
      <c r="AC30" s="16">
        <v>46.8</v>
      </c>
      <c r="AD30" s="16">
        <v>32.9</v>
      </c>
      <c r="AE30" s="15">
        <f t="shared" si="2"/>
        <v>1121221</v>
      </c>
      <c r="AF30" s="17">
        <f t="shared" si="0"/>
        <v>45288</v>
      </c>
      <c r="AG30" s="18">
        <f t="shared" si="1"/>
        <v>0.52979066022544274</v>
      </c>
      <c r="AH30" s="19">
        <f t="shared" si="16"/>
        <v>-2.8000000000000043</v>
      </c>
      <c r="AI30" s="24">
        <f t="shared" si="16"/>
        <v>-1.8000000000000007</v>
      </c>
      <c r="AJ30" s="24">
        <f t="shared" si="16"/>
        <v>-1.7000000000000011</v>
      </c>
      <c r="AK30" s="24">
        <f t="shared" si="16"/>
        <v>-1.1000000000000014</v>
      </c>
      <c r="AL30" s="24">
        <f t="shared" si="16"/>
        <v>-1</v>
      </c>
      <c r="AM30" s="19">
        <f t="shared" si="16"/>
        <v>-1</v>
      </c>
      <c r="AN30" s="25">
        <f t="shared" si="4"/>
        <v>7.4485955104968138E-3</v>
      </c>
    </row>
    <row r="31" spans="1:40">
      <c r="X31" s="15">
        <v>1130104</v>
      </c>
      <c r="Y31" s="16">
        <v>62.2</v>
      </c>
      <c r="Z31" s="16">
        <v>20</v>
      </c>
      <c r="AA31" s="16">
        <v>12.4</v>
      </c>
      <c r="AB31" s="16">
        <v>49.8</v>
      </c>
      <c r="AC31" s="16">
        <v>46.6</v>
      </c>
      <c r="AD31" s="16">
        <v>32.6</v>
      </c>
      <c r="AE31" s="15">
        <f t="shared" si="2"/>
        <v>1121228</v>
      </c>
      <c r="AF31" s="17">
        <f t="shared" si="0"/>
        <v>45295</v>
      </c>
      <c r="AG31" s="18">
        <f t="shared" si="1"/>
        <v>0.52411575562700963</v>
      </c>
      <c r="AH31" s="19">
        <f t="shared" si="16"/>
        <v>0.10000000000000142</v>
      </c>
      <c r="AI31" s="24">
        <f t="shared" si="16"/>
        <v>0.5</v>
      </c>
      <c r="AJ31" s="24">
        <f t="shared" si="16"/>
        <v>0.30000000000000071</v>
      </c>
      <c r="AK31" s="24">
        <f t="shared" si="16"/>
        <v>-0.20000000000000284</v>
      </c>
      <c r="AL31" s="24">
        <f t="shared" si="16"/>
        <v>-0.19999999999999574</v>
      </c>
      <c r="AM31" s="19">
        <f t="shared" si="16"/>
        <v>-0.29999999999999716</v>
      </c>
      <c r="AN31" s="25">
        <f t="shared" si="4"/>
        <v>-5.674904598433117E-3</v>
      </c>
    </row>
    <row r="32" spans="1:40">
      <c r="X32" s="15">
        <v>1130111</v>
      </c>
      <c r="Y32" s="16">
        <v>61</v>
      </c>
      <c r="Z32" s="16">
        <v>19.100000000000001</v>
      </c>
      <c r="AA32" s="16">
        <v>11.7</v>
      </c>
      <c r="AB32" s="16">
        <v>49.3</v>
      </c>
      <c r="AC32" s="16">
        <v>46.2</v>
      </c>
      <c r="AD32" s="16">
        <v>32.4</v>
      </c>
      <c r="AE32" s="15">
        <f t="shared" si="2"/>
        <v>1130104</v>
      </c>
      <c r="AF32" s="17">
        <f t="shared" si="0"/>
        <v>45302</v>
      </c>
      <c r="AG32" s="18">
        <f t="shared" si="1"/>
        <v>0.53114754098360661</v>
      </c>
      <c r="AH32" s="19">
        <f t="shared" si="16"/>
        <v>-1.2000000000000028</v>
      </c>
      <c r="AI32" s="24">
        <f t="shared" si="16"/>
        <v>-0.89999999999999858</v>
      </c>
      <c r="AJ32" s="24">
        <f t="shared" si="16"/>
        <v>-0.70000000000000107</v>
      </c>
      <c r="AK32" s="24">
        <f t="shared" si="16"/>
        <v>-0.5</v>
      </c>
      <c r="AL32" s="24">
        <f t="shared" si="16"/>
        <v>-0.39999999999999858</v>
      </c>
      <c r="AM32" s="19">
        <f t="shared" si="16"/>
        <v>-0.20000000000000284</v>
      </c>
      <c r="AN32" s="25">
        <f t="shared" si="4"/>
        <v>7.0317853565969868E-3</v>
      </c>
    </row>
    <row r="33" spans="24:40">
      <c r="X33" s="15">
        <v>1130118</v>
      </c>
      <c r="Y33" s="16">
        <v>60.4</v>
      </c>
      <c r="Z33" s="16">
        <v>18.600000000000001</v>
      </c>
      <c r="AA33" s="16">
        <v>11.2</v>
      </c>
      <c r="AB33" s="16">
        <v>49.2</v>
      </c>
      <c r="AC33" s="16">
        <v>46.1</v>
      </c>
      <c r="AD33" s="16">
        <v>32.5</v>
      </c>
      <c r="AE33" s="15">
        <f t="shared" si="2"/>
        <v>1130111</v>
      </c>
      <c r="AF33" s="17">
        <f t="shared" si="0"/>
        <v>45309</v>
      </c>
      <c r="AG33" s="18">
        <f t="shared" si="1"/>
        <v>0.53807947019867552</v>
      </c>
      <c r="AH33" s="19">
        <f t="shared" si="16"/>
        <v>-0.60000000000000142</v>
      </c>
      <c r="AI33" s="24">
        <f t="shared" si="16"/>
        <v>-0.5</v>
      </c>
      <c r="AJ33" s="24">
        <f t="shared" si="16"/>
        <v>-0.5</v>
      </c>
      <c r="AK33" s="24">
        <f t="shared" si="16"/>
        <v>-9.9999999999994316E-2</v>
      </c>
      <c r="AL33" s="24">
        <f t="shared" si="16"/>
        <v>-0.10000000000000142</v>
      </c>
      <c r="AM33" s="19">
        <f t="shared" si="16"/>
        <v>0.10000000000000142</v>
      </c>
      <c r="AN33" s="25">
        <f t="shared" si="4"/>
        <v>6.9319292150689105E-3</v>
      </c>
    </row>
    <row r="34" spans="24:40">
      <c r="X34" s="15">
        <v>1130124</v>
      </c>
      <c r="Y34" s="16">
        <v>59.8</v>
      </c>
      <c r="Z34" s="16">
        <v>19.899999999999999</v>
      </c>
      <c r="AA34" s="16">
        <v>11.9</v>
      </c>
      <c r="AB34" s="16">
        <v>47.9</v>
      </c>
      <c r="AC34" s="16">
        <v>44.9</v>
      </c>
      <c r="AD34" s="16">
        <v>31.8</v>
      </c>
      <c r="AE34" s="15">
        <f t="shared" si="2"/>
        <v>1130118</v>
      </c>
      <c r="AF34" s="17">
        <f t="shared" si="0"/>
        <v>45315</v>
      </c>
      <c r="AG34" s="18">
        <f t="shared" si="1"/>
        <v>0.53177257525083621</v>
      </c>
      <c r="AH34" s="19">
        <f t="shared" si="16"/>
        <v>-0.60000000000000142</v>
      </c>
      <c r="AI34" s="24">
        <f t="shared" si="16"/>
        <v>1.2999999999999972</v>
      </c>
      <c r="AJ34" s="24">
        <f t="shared" si="16"/>
        <v>0.70000000000000107</v>
      </c>
      <c r="AK34" s="24">
        <f t="shared" si="16"/>
        <v>-1.3000000000000043</v>
      </c>
      <c r="AL34" s="24">
        <f t="shared" si="16"/>
        <v>-1.2000000000000028</v>
      </c>
      <c r="AM34" s="19">
        <f t="shared" si="16"/>
        <v>-0.69999999999999929</v>
      </c>
      <c r="AN34" s="25">
        <f t="shared" si="4"/>
        <v>-6.3068949478393144E-3</v>
      </c>
    </row>
    <row r="35" spans="24:40">
      <c r="X35" s="19">
        <v>1130229</v>
      </c>
      <c r="Y35" s="19">
        <v>59.2</v>
      </c>
      <c r="Z35" s="38">
        <v>18.600000000000001</v>
      </c>
      <c r="AA35" s="19">
        <v>11</v>
      </c>
      <c r="AB35" s="19">
        <v>48.2</v>
      </c>
      <c r="AC35" s="19">
        <v>45.2</v>
      </c>
      <c r="AD35" s="19">
        <v>31.3</v>
      </c>
      <c r="AE35" s="15">
        <f t="shared" si="2"/>
        <v>1130124</v>
      </c>
      <c r="AF35" s="17">
        <f t="shared" si="0"/>
        <v>45351</v>
      </c>
      <c r="AG35" s="18">
        <f t="shared" si="1"/>
        <v>0.52871621621621623</v>
      </c>
      <c r="AH35" s="19">
        <f t="shared" ref="AH35:AM50" si="17">Y35-Y34</f>
        <v>-0.59999999999999432</v>
      </c>
      <c r="AI35" s="24">
        <f t="shared" si="17"/>
        <v>-1.2999999999999972</v>
      </c>
      <c r="AJ35" s="24">
        <f t="shared" si="17"/>
        <v>-0.90000000000000036</v>
      </c>
      <c r="AK35" s="24">
        <f t="shared" si="17"/>
        <v>0.30000000000000426</v>
      </c>
      <c r="AL35" s="24">
        <f t="shared" si="17"/>
        <v>0.30000000000000426</v>
      </c>
      <c r="AM35" s="19">
        <f t="shared" si="17"/>
        <v>-0.5</v>
      </c>
      <c r="AN35" s="25">
        <f t="shared" si="4"/>
        <v>-3.056359034619982E-3</v>
      </c>
    </row>
    <row r="36" spans="24:40">
      <c r="X36" s="19">
        <v>1130307</v>
      </c>
      <c r="Y36" s="19">
        <v>59.6</v>
      </c>
      <c r="Z36" s="19">
        <v>18.5</v>
      </c>
      <c r="AA36" s="19">
        <v>11</v>
      </c>
      <c r="AB36" s="19">
        <v>48.6</v>
      </c>
      <c r="AC36" s="19">
        <v>45.5</v>
      </c>
      <c r="AD36" s="19">
        <v>32.299999999999997</v>
      </c>
      <c r="AE36" s="15">
        <f t="shared" si="2"/>
        <v>1130229</v>
      </c>
      <c r="AF36" s="17">
        <f t="shared" si="0"/>
        <v>45358</v>
      </c>
      <c r="AG36" s="18">
        <f t="shared" si="1"/>
        <v>0.54194630872483218</v>
      </c>
      <c r="AH36" s="19">
        <f t="shared" si="17"/>
        <v>0.39999999999999858</v>
      </c>
      <c r="AI36" s="24">
        <f t="shared" si="17"/>
        <v>-0.10000000000000142</v>
      </c>
      <c r="AJ36" s="24">
        <f t="shared" si="17"/>
        <v>0</v>
      </c>
      <c r="AK36" s="24">
        <f t="shared" si="17"/>
        <v>0.39999999999999858</v>
      </c>
      <c r="AL36" s="24">
        <f t="shared" si="17"/>
        <v>0.29999999999999716</v>
      </c>
      <c r="AM36" s="19">
        <f t="shared" si="17"/>
        <v>0.99999999999999645</v>
      </c>
      <c r="AN36" s="25">
        <f t="shared" si="4"/>
        <v>1.3230092508615954E-2</v>
      </c>
    </row>
    <row r="37" spans="24:40">
      <c r="X37" s="19">
        <v>1130314</v>
      </c>
      <c r="Y37" s="19">
        <v>59.9</v>
      </c>
      <c r="Z37" s="19">
        <v>18.2</v>
      </c>
      <c r="AA37" s="19">
        <v>10.9</v>
      </c>
      <c r="AB37" s="19">
        <v>49</v>
      </c>
      <c r="AC37" s="19">
        <v>45.9</v>
      </c>
      <c r="AD37" s="19">
        <v>32.9</v>
      </c>
      <c r="AE37" s="15">
        <f t="shared" si="2"/>
        <v>1130307</v>
      </c>
      <c r="AF37" s="17">
        <f t="shared" si="0"/>
        <v>45365</v>
      </c>
      <c r="AG37" s="18">
        <f t="shared" si="1"/>
        <v>0.54924874791318867</v>
      </c>
      <c r="AH37" s="19">
        <f t="shared" si="17"/>
        <v>0.29999999999999716</v>
      </c>
      <c r="AI37" s="24">
        <f t="shared" si="17"/>
        <v>-0.30000000000000071</v>
      </c>
      <c r="AJ37" s="24">
        <f t="shared" si="17"/>
        <v>-9.9999999999999645E-2</v>
      </c>
      <c r="AK37" s="24">
        <f t="shared" si="17"/>
        <v>0.39999999999999858</v>
      </c>
      <c r="AL37" s="24">
        <f t="shared" si="17"/>
        <v>0.39999999999999858</v>
      </c>
      <c r="AM37" s="19">
        <f t="shared" si="17"/>
        <v>0.60000000000000142</v>
      </c>
      <c r="AN37" s="25">
        <f t="shared" si="4"/>
        <v>7.302439188356491E-3</v>
      </c>
    </row>
    <row r="38" spans="24:40">
      <c r="X38" s="19">
        <v>1130328</v>
      </c>
      <c r="Y38" s="19">
        <v>63.8</v>
      </c>
      <c r="Z38" s="19">
        <v>21.8</v>
      </c>
      <c r="AA38" s="19">
        <v>13.9</v>
      </c>
      <c r="AB38" s="19">
        <v>49.9</v>
      </c>
      <c r="AC38" s="19">
        <v>46.7</v>
      </c>
      <c r="AD38" s="19">
        <v>33.1</v>
      </c>
      <c r="AE38" s="15">
        <f t="shared" si="2"/>
        <v>1130314</v>
      </c>
      <c r="AF38" s="17">
        <f t="shared" si="0"/>
        <v>45379</v>
      </c>
      <c r="AG38" s="18">
        <f t="shared" si="1"/>
        <v>0.51880877742946718</v>
      </c>
      <c r="AH38" s="19">
        <f t="shared" si="17"/>
        <v>3.8999999999999986</v>
      </c>
      <c r="AI38" s="24">
        <f t="shared" si="17"/>
        <v>3.6000000000000014</v>
      </c>
      <c r="AJ38" s="24">
        <f t="shared" si="17"/>
        <v>3</v>
      </c>
      <c r="AK38" s="24">
        <f t="shared" si="17"/>
        <v>0.89999999999999858</v>
      </c>
      <c r="AL38" s="24">
        <f t="shared" si="17"/>
        <v>0.80000000000000426</v>
      </c>
      <c r="AM38" s="19">
        <f t="shared" si="17"/>
        <v>0.20000000000000284</v>
      </c>
      <c r="AN38" s="25">
        <f t="shared" si="4"/>
        <v>-3.043997048372149E-2</v>
      </c>
    </row>
    <row r="39" spans="24:40">
      <c r="X39" s="19">
        <v>1130418</v>
      </c>
      <c r="Y39" s="19">
        <v>64.5</v>
      </c>
      <c r="Z39" s="19">
        <v>22.8</v>
      </c>
      <c r="AA39" s="19">
        <v>14.7</v>
      </c>
      <c r="AB39" s="19">
        <v>49.8</v>
      </c>
      <c r="AC39" s="19">
        <v>46.6</v>
      </c>
      <c r="AD39" s="19">
        <v>32.799999999999997</v>
      </c>
      <c r="AE39" s="15">
        <f t="shared" si="2"/>
        <v>1130328</v>
      </c>
      <c r="AF39" s="17">
        <f t="shared" si="0"/>
        <v>45400</v>
      </c>
      <c r="AG39" s="18">
        <f t="shared" si="1"/>
        <v>0.50852713178294562</v>
      </c>
      <c r="AH39" s="19">
        <f t="shared" si="17"/>
        <v>0.70000000000000284</v>
      </c>
      <c r="AI39" s="24">
        <f t="shared" si="17"/>
        <v>1</v>
      </c>
      <c r="AJ39" s="24">
        <f t="shared" si="17"/>
        <v>0.79999999999999893</v>
      </c>
      <c r="AK39" s="24">
        <f t="shared" si="17"/>
        <v>-0.10000000000000142</v>
      </c>
      <c r="AL39" s="24">
        <f t="shared" si="17"/>
        <v>-0.10000000000000142</v>
      </c>
      <c r="AM39" s="19">
        <f t="shared" si="17"/>
        <v>-0.30000000000000426</v>
      </c>
      <c r="AN39" s="25">
        <f t="shared" si="4"/>
        <v>-1.0281645646521564E-2</v>
      </c>
    </row>
    <row r="40" spans="24:40">
      <c r="X40" s="19">
        <v>1130425</v>
      </c>
      <c r="Y40" s="19">
        <v>65.400000000000006</v>
      </c>
      <c r="Z40" s="19">
        <v>23.2</v>
      </c>
      <c r="AA40" s="19">
        <v>15.2</v>
      </c>
      <c r="AB40" s="19">
        <v>50.2</v>
      </c>
      <c r="AC40" s="19">
        <v>47</v>
      </c>
      <c r="AD40" s="19">
        <v>33.6</v>
      </c>
      <c r="AE40" s="15">
        <f t="shared" si="2"/>
        <v>1130418</v>
      </c>
      <c r="AF40" s="17">
        <f t="shared" si="0"/>
        <v>45407</v>
      </c>
      <c r="AG40" s="18">
        <f t="shared" si="1"/>
        <v>0.51376146788990829</v>
      </c>
      <c r="AH40" s="19">
        <f t="shared" si="17"/>
        <v>0.90000000000000568</v>
      </c>
      <c r="AI40" s="24">
        <f t="shared" si="17"/>
        <v>0.39999999999999858</v>
      </c>
      <c r="AJ40" s="24">
        <f t="shared" si="17"/>
        <v>0.5</v>
      </c>
      <c r="AK40" s="24">
        <f t="shared" si="17"/>
        <v>0.40000000000000568</v>
      </c>
      <c r="AL40" s="24">
        <f t="shared" si="17"/>
        <v>0.39999999999999858</v>
      </c>
      <c r="AM40" s="19">
        <f t="shared" si="17"/>
        <v>0.80000000000000426</v>
      </c>
      <c r="AN40" s="25">
        <f t="shared" si="4"/>
        <v>5.234336106962667E-3</v>
      </c>
    </row>
    <row r="41" spans="24:40">
      <c r="X41" s="15">
        <v>1130502</v>
      </c>
      <c r="Y41" s="19">
        <v>64.7</v>
      </c>
      <c r="Z41" s="19">
        <v>23.5</v>
      </c>
      <c r="AA41" s="19">
        <v>15.2</v>
      </c>
      <c r="AB41" s="19">
        <v>49.5</v>
      </c>
      <c r="AC41" s="19">
        <v>46.3</v>
      </c>
      <c r="AD41" s="19">
        <v>32.9</v>
      </c>
      <c r="AE41" s="15">
        <f t="shared" si="2"/>
        <v>1130425</v>
      </c>
      <c r="AF41" s="17">
        <f t="shared" si="0"/>
        <v>45414</v>
      </c>
      <c r="AG41" s="18">
        <f t="shared" si="1"/>
        <v>0.50850077279752703</v>
      </c>
      <c r="AH41" s="19">
        <f t="shared" si="17"/>
        <v>-0.70000000000000284</v>
      </c>
      <c r="AI41" s="24">
        <f t="shared" si="17"/>
        <v>0.30000000000000071</v>
      </c>
      <c r="AJ41" s="24">
        <f t="shared" si="17"/>
        <v>0</v>
      </c>
      <c r="AK41" s="24">
        <f t="shared" si="17"/>
        <v>-0.70000000000000284</v>
      </c>
      <c r="AL41" s="24">
        <f t="shared" si="17"/>
        <v>-0.70000000000000284</v>
      </c>
      <c r="AM41" s="19">
        <f t="shared" si="17"/>
        <v>-0.70000000000000284</v>
      </c>
      <c r="AN41" s="25">
        <f t="shared" si="4"/>
        <v>-5.2606950923812512E-3</v>
      </c>
    </row>
    <row r="42" spans="24:40">
      <c r="X42" s="19">
        <v>1130509</v>
      </c>
      <c r="Y42" s="19">
        <v>64.8</v>
      </c>
      <c r="Z42" s="19">
        <v>23.1</v>
      </c>
      <c r="AA42" s="19">
        <v>15</v>
      </c>
      <c r="AB42" s="19">
        <v>49.8</v>
      </c>
      <c r="AC42" s="19">
        <v>46.6</v>
      </c>
      <c r="AD42" s="19">
        <v>33.1</v>
      </c>
      <c r="AE42" s="15">
        <f t="shared" si="2"/>
        <v>1130502</v>
      </c>
      <c r="AF42" s="17">
        <f t="shared" si="0"/>
        <v>45421</v>
      </c>
      <c r="AG42" s="18">
        <f t="shared" si="1"/>
        <v>0.51080246913580252</v>
      </c>
      <c r="AH42" s="19">
        <f t="shared" si="17"/>
        <v>9.9999999999994316E-2</v>
      </c>
      <c r="AI42" s="24">
        <f t="shared" si="17"/>
        <v>-0.39999999999999858</v>
      </c>
      <c r="AJ42" s="24">
        <f t="shared" si="17"/>
        <v>-0.19999999999999929</v>
      </c>
      <c r="AK42" s="24">
        <f t="shared" si="17"/>
        <v>0.29999999999999716</v>
      </c>
      <c r="AL42" s="24">
        <f t="shared" si="17"/>
        <v>0.30000000000000426</v>
      </c>
      <c r="AM42" s="19">
        <f t="shared" si="17"/>
        <v>0.20000000000000284</v>
      </c>
      <c r="AN42" s="25">
        <f t="shared" si="4"/>
        <v>2.3016963382754829E-3</v>
      </c>
    </row>
    <row r="43" spans="24:40">
      <c r="X43" s="19">
        <v>1130530</v>
      </c>
      <c r="Y43" s="19">
        <v>64.8</v>
      </c>
      <c r="Z43" s="19">
        <v>22.8</v>
      </c>
      <c r="AA43" s="19">
        <v>14.8</v>
      </c>
      <c r="AB43" s="19">
        <v>50</v>
      </c>
      <c r="AC43" s="19">
        <v>46.8</v>
      </c>
      <c r="AD43" s="19">
        <v>33.6</v>
      </c>
      <c r="AE43" s="15">
        <f t="shared" si="2"/>
        <v>1130509</v>
      </c>
      <c r="AF43" s="17">
        <f t="shared" si="0"/>
        <v>45442</v>
      </c>
      <c r="AG43" s="18">
        <f t="shared" si="1"/>
        <v>0.5185185185185186</v>
      </c>
      <c r="AH43" s="19">
        <f t="shared" si="17"/>
        <v>0</v>
      </c>
      <c r="AI43" s="24">
        <f t="shared" si="17"/>
        <v>-0.30000000000000071</v>
      </c>
      <c r="AJ43" s="24">
        <f t="shared" si="17"/>
        <v>-0.19999999999999929</v>
      </c>
      <c r="AK43" s="24">
        <f t="shared" si="17"/>
        <v>0.20000000000000284</v>
      </c>
      <c r="AL43" s="24">
        <f t="shared" si="17"/>
        <v>0.19999999999999574</v>
      </c>
      <c r="AM43" s="19">
        <f t="shared" si="17"/>
        <v>0.5</v>
      </c>
      <c r="AN43" s="25">
        <f t="shared" si="4"/>
        <v>7.7160493827160836E-3</v>
      </c>
    </row>
    <row r="44" spans="24:40">
      <c r="X44" s="19">
        <v>1130606</v>
      </c>
      <c r="Y44" s="19">
        <v>65.099999999999994</v>
      </c>
      <c r="Z44" s="19">
        <v>23.3</v>
      </c>
      <c r="AA44" s="19">
        <v>15.2</v>
      </c>
      <c r="AB44" s="19">
        <v>49.9</v>
      </c>
      <c r="AC44" s="19">
        <v>46.7</v>
      </c>
      <c r="AD44" s="19">
        <v>33.1</v>
      </c>
      <c r="AE44" s="15">
        <f t="shared" si="2"/>
        <v>1130530</v>
      </c>
      <c r="AF44" s="17">
        <f t="shared" si="0"/>
        <v>45449</v>
      </c>
      <c r="AG44" s="18">
        <f t="shared" si="1"/>
        <v>0.50844854070660528</v>
      </c>
      <c r="AH44" s="19">
        <f t="shared" si="17"/>
        <v>0.29999999999999716</v>
      </c>
      <c r="AI44" s="24">
        <f t="shared" si="17"/>
        <v>0.5</v>
      </c>
      <c r="AJ44" s="24">
        <f t="shared" si="17"/>
        <v>0.39999999999999858</v>
      </c>
      <c r="AK44" s="24">
        <f t="shared" si="17"/>
        <v>-0.10000000000000142</v>
      </c>
      <c r="AL44" s="24">
        <f t="shared" si="17"/>
        <v>-9.9999999999994316E-2</v>
      </c>
      <c r="AM44" s="19">
        <f t="shared" si="17"/>
        <v>-0.5</v>
      </c>
      <c r="AN44" s="25">
        <f t="shared" si="4"/>
        <v>-1.0069977811913322E-2</v>
      </c>
    </row>
    <row r="45" spans="24:40">
      <c r="X45" s="19">
        <v>1130620</v>
      </c>
      <c r="Y45" s="19">
        <v>66.3</v>
      </c>
      <c r="Z45" s="19">
        <v>25.3</v>
      </c>
      <c r="AA45" s="19">
        <v>16.8</v>
      </c>
      <c r="AB45" s="19">
        <v>49.5</v>
      </c>
      <c r="AC45" s="19">
        <v>46.3</v>
      </c>
      <c r="AD45" s="19">
        <v>33.4</v>
      </c>
      <c r="AE45" s="15">
        <f t="shared" si="2"/>
        <v>1130606</v>
      </c>
      <c r="AF45" s="17">
        <f t="shared" si="0"/>
        <v>45463</v>
      </c>
      <c r="AG45" s="18">
        <f t="shared" si="1"/>
        <v>0.5037707390648567</v>
      </c>
      <c r="AH45" s="19">
        <f t="shared" si="17"/>
        <v>1.2000000000000028</v>
      </c>
      <c r="AI45" s="24">
        <f t="shared" si="17"/>
        <v>2</v>
      </c>
      <c r="AJ45" s="24">
        <f t="shared" si="17"/>
        <v>1.6000000000000014</v>
      </c>
      <c r="AK45" s="24">
        <f t="shared" si="17"/>
        <v>-0.39999999999999858</v>
      </c>
      <c r="AL45" s="24">
        <f t="shared" si="17"/>
        <v>-0.40000000000000568</v>
      </c>
      <c r="AM45" s="19">
        <f t="shared" si="17"/>
        <v>0.29999999999999716</v>
      </c>
      <c r="AN45" s="25">
        <f t="shared" si="4"/>
        <v>-4.6778016417485802E-3</v>
      </c>
    </row>
    <row r="46" spans="24:40">
      <c r="X46" s="19">
        <v>1130704</v>
      </c>
      <c r="Y46" s="19">
        <v>65.7</v>
      </c>
      <c r="Z46" s="19">
        <v>23.9</v>
      </c>
      <c r="AA46" s="19">
        <v>15.7</v>
      </c>
      <c r="AB46" s="19">
        <v>50</v>
      </c>
      <c r="AC46" s="19">
        <v>46.8</v>
      </c>
      <c r="AD46" s="19">
        <v>33.200000000000003</v>
      </c>
      <c r="AE46" s="15">
        <f t="shared" si="2"/>
        <v>1130620</v>
      </c>
      <c r="AF46" s="17">
        <f t="shared" si="0"/>
        <v>45477</v>
      </c>
      <c r="AG46" s="18">
        <f t="shared" si="1"/>
        <v>0.50532724505327242</v>
      </c>
      <c r="AH46" s="19">
        <f t="shared" si="17"/>
        <v>-0.59999999999999432</v>
      </c>
      <c r="AI46" s="24">
        <f t="shared" si="17"/>
        <v>-1.4000000000000021</v>
      </c>
      <c r="AJ46" s="24">
        <f t="shared" si="17"/>
        <v>-1.1000000000000014</v>
      </c>
      <c r="AK46" s="24">
        <f t="shared" si="17"/>
        <v>0.5</v>
      </c>
      <c r="AL46" s="24">
        <f t="shared" si="17"/>
        <v>0.5</v>
      </c>
      <c r="AM46" s="19">
        <f t="shared" si="17"/>
        <v>-0.19999999999999574</v>
      </c>
      <c r="AN46" s="25">
        <f t="shared" si="4"/>
        <v>1.556505988415724E-3</v>
      </c>
    </row>
    <row r="47" spans="24:40">
      <c r="X47" s="19">
        <v>1140204</v>
      </c>
      <c r="Y47" s="19">
        <v>66.2</v>
      </c>
      <c r="Z47" s="19">
        <v>24.9</v>
      </c>
      <c r="AA47" s="19">
        <v>16.5</v>
      </c>
      <c r="AB47" s="19">
        <v>49.7</v>
      </c>
      <c r="AC47" s="19">
        <v>46.5</v>
      </c>
      <c r="AD47" s="19">
        <v>32.799999999999997</v>
      </c>
      <c r="AE47" s="15">
        <f t="shared" si="2"/>
        <v>1130704</v>
      </c>
      <c r="AF47" s="17">
        <f t="shared" si="0"/>
        <v>45692</v>
      </c>
      <c r="AG47" s="18">
        <f t="shared" si="1"/>
        <v>0.49546827794561932</v>
      </c>
      <c r="AH47" s="19">
        <f t="shared" si="17"/>
        <v>0.5</v>
      </c>
      <c r="AI47" s="24">
        <f t="shared" si="17"/>
        <v>1</v>
      </c>
      <c r="AJ47" s="24">
        <f t="shared" si="17"/>
        <v>0.80000000000000071</v>
      </c>
      <c r="AK47" s="24">
        <f t="shared" si="17"/>
        <v>-0.29999999999999716</v>
      </c>
      <c r="AL47" s="24">
        <f t="shared" si="17"/>
        <v>-0.29999999999999716</v>
      </c>
      <c r="AM47" s="19">
        <f t="shared" si="17"/>
        <v>-0.40000000000000568</v>
      </c>
      <c r="AN47" s="25">
        <f t="shared" si="4"/>
        <v>-9.8589671076531049E-3</v>
      </c>
    </row>
    <row r="48" spans="24:40">
      <c r="X48" s="19">
        <v>1140307</v>
      </c>
      <c r="Y48" s="19">
        <v>67</v>
      </c>
      <c r="Z48" s="19">
        <v>23.8</v>
      </c>
      <c r="AA48" s="19">
        <v>15.9</v>
      </c>
      <c r="AB48" s="19">
        <v>51.1</v>
      </c>
      <c r="AC48" s="19">
        <v>47.8</v>
      </c>
      <c r="AD48" s="19">
        <v>35.1</v>
      </c>
      <c r="AE48" s="15">
        <f t="shared" si="2"/>
        <v>1140204</v>
      </c>
      <c r="AF48" s="17">
        <f t="shared" si="0"/>
        <v>45723</v>
      </c>
      <c r="AG48" s="18">
        <f t="shared" si="1"/>
        <v>0.5238805970149254</v>
      </c>
      <c r="AH48" s="19">
        <f t="shared" si="17"/>
        <v>0.79999999999999716</v>
      </c>
      <c r="AI48" s="24">
        <f t="shared" si="17"/>
        <v>-1.0999999999999979</v>
      </c>
      <c r="AJ48" s="24">
        <f t="shared" si="17"/>
        <v>-0.59999999999999964</v>
      </c>
      <c r="AK48" s="24">
        <f t="shared" si="17"/>
        <v>1.3999999999999986</v>
      </c>
      <c r="AL48" s="24">
        <f t="shared" si="17"/>
        <v>1.2999999999999972</v>
      </c>
      <c r="AM48" s="19">
        <f t="shared" si="17"/>
        <v>2.3000000000000043</v>
      </c>
      <c r="AN48" s="25">
        <f t="shared" si="4"/>
        <v>2.841231906930608E-2</v>
      </c>
    </row>
    <row r="49" spans="31:40">
      <c r="AE49" s="15">
        <f t="shared" si="2"/>
        <v>1140307</v>
      </c>
      <c r="AF49" s="17" t="e">
        <f t="shared" si="0"/>
        <v>#VALUE!</v>
      </c>
      <c r="AG49" s="18" t="e">
        <f t="shared" si="1"/>
        <v>#DIV/0!</v>
      </c>
      <c r="AH49" s="19">
        <f t="shared" si="17"/>
        <v>-67</v>
      </c>
      <c r="AI49" s="24">
        <f t="shared" si="17"/>
        <v>-23.8</v>
      </c>
      <c r="AJ49" s="24">
        <f t="shared" si="17"/>
        <v>-15.9</v>
      </c>
      <c r="AK49" s="24">
        <f t="shared" si="17"/>
        <v>-51.1</v>
      </c>
      <c r="AL49" s="24">
        <f t="shared" si="17"/>
        <v>-47.8</v>
      </c>
      <c r="AM49" s="19">
        <f t="shared" si="17"/>
        <v>-35.1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4019B2E6-19AB-4D72-87D8-19398AF34609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40509C-AAC6-469B-8EA7-3E9E22D3BED1}">
          <x14:formula1>
            <xm:f>資料輸入!$N:$N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0B1B-B0F3-46FE-B28E-7FEF983CA163}">
  <sheetPr>
    <tabColor theme="5" tint="0.59999389629810485"/>
  </sheetPr>
  <dimension ref="A1:AN55"/>
  <sheetViews>
    <sheetView zoomScale="70" zoomScaleNormal="70" workbookViewId="0">
      <selection activeCell="D3" sqref="D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14">_xlfn._xlws.SORT(_xlfn._xlws.FILTER(資料輸入!F:L, ISNUMBER(MATCH(資料輸入!E:E, 邱少萱!C3, 0))), 1, TRUE)</f>
        <v>1120317</v>
      </c>
      <c r="Y2" s="16">
        <v>59.3</v>
      </c>
      <c r="Z2" s="16">
        <v>19.3</v>
      </c>
      <c r="AA2" s="16">
        <v>11.4</v>
      </c>
      <c r="AB2" s="16">
        <v>47.9</v>
      </c>
      <c r="AC2" s="16">
        <v>44.9</v>
      </c>
      <c r="AD2" s="16">
        <v>31.8</v>
      </c>
      <c r="AE2" s="16"/>
      <c r="AF2" s="17">
        <f t="shared" ref="AF2:AF55" si="0">DATE(MID(X2,1,3)+1911,MID(X2,4,2),MID(X2,6,2))</f>
        <v>45002</v>
      </c>
      <c r="AG2" s="18">
        <f t="shared" ref="AG2:AG55" si="1">1-(Y2-AD2)/Y2</f>
        <v>0.53625632377740307</v>
      </c>
    </row>
    <row r="3" spans="1:40">
      <c r="A3" s="20">
        <f>MAX(X:X)</f>
        <v>1140320</v>
      </c>
      <c r="B3" s="19" t="str">
        <f>K6&amp;J7</f>
        <v>2周前</v>
      </c>
      <c r="C3" s="39" t="s">
        <v>131</v>
      </c>
      <c r="D3" s="21" t="s">
        <v>24</v>
      </c>
      <c r="E3" s="20">
        <f>LOOKUP($A$3,日期,體重_kg)</f>
        <v>59.6</v>
      </c>
      <c r="F3" s="20">
        <f>LOOKUP($A$3,日期,體重變化)</f>
        <v>0.39999999999999858</v>
      </c>
      <c r="G3" s="20" t="str">
        <f>IF(E3&lt;C8,"Q1",IF(E3&lt;C9,"Q2",IF(E3&lt;C10,"Q3",IF(E3&lt;3000,"Q4"))))</f>
        <v>Q2</v>
      </c>
      <c r="H3" s="20">
        <f>LOOKUP($A$3,日期,體脂率)</f>
        <v>18.100000000000001</v>
      </c>
      <c r="I3" s="20">
        <f>LOOKUP($A$3,日期,體脂率變化)</f>
        <v>0.10000000000000142</v>
      </c>
      <c r="J3" s="20" t="str">
        <f>IF(H3&lt;D8,"Q1",IF(H3&lt;D9,"Q2",IF(H3&lt;D10,"Q3",IF(H3&lt;3000,"Q4"))))</f>
        <v>Q1</v>
      </c>
      <c r="K3" s="20">
        <f>LOOKUP($A$3,日期,脂肪重_kg)</f>
        <v>10.8</v>
      </c>
      <c r="L3" s="20">
        <f>LOOKUP($A$3,日期,脂肪重變化)</f>
        <v>0.10000000000000142</v>
      </c>
      <c r="M3" s="20" t="str">
        <f>IF(K3&lt;E8,"Q1",IF(K3&lt;E9,"Q2",IF(K3&lt;E10,"Q3",IF(K3&lt;3000,"Q4"))))</f>
        <v>Q2</v>
      </c>
      <c r="N3" s="20">
        <f>LOOKUP($A$3,日期,去脂重_kg)</f>
        <v>48.8</v>
      </c>
      <c r="O3" s="20">
        <f>LOOKUP($A$3,日期,去脂重變化)</f>
        <v>0.29999999999999716</v>
      </c>
      <c r="P3" s="20" t="str">
        <f>IF(N3&lt;F8,"Q1",IF(N3&lt;F9,"Q2",IF(N3&lt;F10,"Q3",IF(N3&lt;3000,"Q4"))))</f>
        <v>Q3</v>
      </c>
      <c r="Q3" s="20">
        <f>LOOKUP($A$3,日期,肌肉量)</f>
        <v>45.7</v>
      </c>
      <c r="R3" s="20">
        <f>LOOKUP($A$3,日期,肌肉量變化)</f>
        <v>0.30000000000000426</v>
      </c>
      <c r="S3" s="20" t="str">
        <f>IF(Q3&lt;G8,"Q1",IF(Q3&lt;G9,"Q2",IF(Q3&lt;G10,"Q3",IF(Q3&lt;3000,"Q4"))))</f>
        <v>Q3</v>
      </c>
      <c r="T3" s="20">
        <f>LOOKUP($A$3,日期,身體總水份kg)</f>
        <v>33.1</v>
      </c>
      <c r="U3" s="22">
        <f>LOOKUP($A$3,日期,水分變化KG)</f>
        <v>0.60000000000000142</v>
      </c>
      <c r="V3" s="23">
        <f>LOOKUP($A$3,日期,水分變化)</f>
        <v>6.3826410302920689E-3</v>
      </c>
      <c r="W3" s="20" t="str">
        <f>IF(T3&lt;H8,"Q1",IF(T3&lt;H9,"Q2",IF(T3&lt;H10,"Q3",IF(T3&lt;3000,"Q4"))))</f>
        <v>Q3</v>
      </c>
      <c r="X3" s="15">
        <v>1120413</v>
      </c>
      <c r="Y3" s="16">
        <v>59.7</v>
      </c>
      <c r="Z3" s="16">
        <v>18.5</v>
      </c>
      <c r="AA3" s="16">
        <v>11</v>
      </c>
      <c r="AB3" s="16">
        <v>48.7</v>
      </c>
      <c r="AC3" s="16">
        <v>45.6</v>
      </c>
      <c r="AD3" s="16">
        <v>33</v>
      </c>
      <c r="AE3" s="15">
        <f t="shared" ref="AE3:AE55" si="2">X2</f>
        <v>1120317</v>
      </c>
      <c r="AF3" s="17">
        <f t="shared" si="0"/>
        <v>45029</v>
      </c>
      <c r="AG3" s="18">
        <f t="shared" si="1"/>
        <v>0.55276381909547734</v>
      </c>
      <c r="AH3" s="19">
        <f t="shared" ref="AH3:AM18" si="3">Y3-Y2</f>
        <v>0.40000000000000568</v>
      </c>
      <c r="AI3" s="24">
        <f t="shared" si="3"/>
        <v>-0.80000000000000071</v>
      </c>
      <c r="AJ3" s="24">
        <f t="shared" si="3"/>
        <v>-0.40000000000000036</v>
      </c>
      <c r="AK3" s="24">
        <f t="shared" si="3"/>
        <v>0.80000000000000426</v>
      </c>
      <c r="AL3" s="24">
        <f t="shared" si="3"/>
        <v>0.70000000000000284</v>
      </c>
      <c r="AM3" s="19">
        <f t="shared" si="3"/>
        <v>1.1999999999999993</v>
      </c>
      <c r="AN3" s="25">
        <f>AG3-AG2</f>
        <v>1.6507495318074272E-2</v>
      </c>
    </row>
    <row r="4" spans="1:40">
      <c r="A4" s="26">
        <f>DATE(MID(A3,1,3)+1911,MID(A3,4,2),MID(A3,6,2))</f>
        <v>45736</v>
      </c>
      <c r="B4" s="26">
        <f>DATE(MID(B17,1,3)+1911,MID(B17,4,2),MID(B17,6,2))</f>
        <v>45723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>
        <v>1120427</v>
      </c>
      <c r="Y4" s="16">
        <v>58.5</v>
      </c>
      <c r="Z4" s="16">
        <v>18.5</v>
      </c>
      <c r="AA4" s="16">
        <v>10.8</v>
      </c>
      <c r="AB4" s="16">
        <v>47.7</v>
      </c>
      <c r="AC4" s="16">
        <v>44.7</v>
      </c>
      <c r="AD4" s="16">
        <v>31.8</v>
      </c>
      <c r="AE4" s="15">
        <f t="shared" si="2"/>
        <v>1120413</v>
      </c>
      <c r="AF4" s="17">
        <f t="shared" si="0"/>
        <v>45043</v>
      </c>
      <c r="AG4" s="18">
        <f t="shared" si="1"/>
        <v>0.54358974358974366</v>
      </c>
      <c r="AH4" s="19">
        <f t="shared" si="3"/>
        <v>-1.2000000000000028</v>
      </c>
      <c r="AI4" s="24">
        <f t="shared" si="3"/>
        <v>0</v>
      </c>
      <c r="AJ4" s="24">
        <f t="shared" si="3"/>
        <v>-0.19999999999999929</v>
      </c>
      <c r="AK4" s="24">
        <f t="shared" si="3"/>
        <v>-1</v>
      </c>
      <c r="AL4" s="24">
        <f t="shared" si="3"/>
        <v>-0.89999999999999858</v>
      </c>
      <c r="AM4" s="19">
        <f t="shared" si="3"/>
        <v>-1.1999999999999993</v>
      </c>
      <c r="AN4" s="25">
        <f t="shared" ref="AN4:AN55" si="4">AG4-AG3</f>
        <v>-9.1740755057336809E-3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>
        <v>1120511</v>
      </c>
      <c r="Y5" s="16">
        <v>59.5</v>
      </c>
      <c r="Z5" s="16">
        <v>18.2</v>
      </c>
      <c r="AA5" s="16">
        <v>10.8</v>
      </c>
      <c r="AB5" s="16">
        <v>48.7</v>
      </c>
      <c r="AC5" s="16">
        <v>45.6</v>
      </c>
      <c r="AD5" s="16">
        <v>33</v>
      </c>
      <c r="AE5" s="15">
        <f t="shared" si="2"/>
        <v>1120427</v>
      </c>
      <c r="AF5" s="17">
        <f t="shared" si="0"/>
        <v>45057</v>
      </c>
      <c r="AG5" s="18">
        <f t="shared" si="1"/>
        <v>0.55462184873949583</v>
      </c>
      <c r="AH5" s="19">
        <f t="shared" si="3"/>
        <v>1</v>
      </c>
      <c r="AI5" s="24">
        <f t="shared" si="3"/>
        <v>-0.30000000000000071</v>
      </c>
      <c r="AJ5" s="24">
        <f t="shared" si="3"/>
        <v>0</v>
      </c>
      <c r="AK5" s="24">
        <f t="shared" si="3"/>
        <v>1</v>
      </c>
      <c r="AL5" s="24">
        <f t="shared" si="3"/>
        <v>0.89999999999999858</v>
      </c>
      <c r="AM5" s="19">
        <f t="shared" si="3"/>
        <v>1.1999999999999993</v>
      </c>
      <c r="AN5" s="25">
        <f t="shared" si="4"/>
        <v>1.1032105149752169E-2</v>
      </c>
    </row>
    <row r="6" spans="1:40">
      <c r="B6" s="29" t="s">
        <v>10</v>
      </c>
      <c r="C6" s="31">
        <f t="shared" ref="C6:H6" si="5">_xlfn.QUARTILE.INC(Y:Y,1)</f>
        <v>59.1</v>
      </c>
      <c r="D6" s="31">
        <f t="shared" si="5"/>
        <v>18</v>
      </c>
      <c r="E6" s="31">
        <f t="shared" si="5"/>
        <v>10.7</v>
      </c>
      <c r="F6" s="31">
        <f t="shared" si="5"/>
        <v>48.1</v>
      </c>
      <c r="G6" s="31">
        <f t="shared" si="5"/>
        <v>45.1</v>
      </c>
      <c r="H6" s="31">
        <f t="shared" si="5"/>
        <v>32.1</v>
      </c>
      <c r="J6" s="28">
        <f>A4-B4</f>
        <v>13</v>
      </c>
      <c r="K6" s="28">
        <f>ROUND(K7,0)</f>
        <v>2</v>
      </c>
      <c r="X6" s="15">
        <v>1120601</v>
      </c>
      <c r="Y6" s="16">
        <v>59.1</v>
      </c>
      <c r="Z6" s="16">
        <v>18.600000000000001</v>
      </c>
      <c r="AA6" s="16">
        <v>11</v>
      </c>
      <c r="AB6" s="16">
        <v>48.1</v>
      </c>
      <c r="AC6" s="16">
        <v>45.1</v>
      </c>
      <c r="AD6" s="16">
        <v>32.1</v>
      </c>
      <c r="AE6" s="15">
        <f t="shared" si="2"/>
        <v>1120511</v>
      </c>
      <c r="AF6" s="17">
        <f t="shared" si="0"/>
        <v>45078</v>
      </c>
      <c r="AG6" s="18">
        <f t="shared" si="1"/>
        <v>0.54314720812182737</v>
      </c>
      <c r="AH6" s="19">
        <f t="shared" si="3"/>
        <v>-0.39999999999999858</v>
      </c>
      <c r="AI6" s="24">
        <f t="shared" si="3"/>
        <v>0.40000000000000213</v>
      </c>
      <c r="AJ6" s="24">
        <f t="shared" si="3"/>
        <v>0.19999999999999929</v>
      </c>
      <c r="AK6" s="24">
        <f t="shared" si="3"/>
        <v>-0.60000000000000142</v>
      </c>
      <c r="AL6" s="24">
        <f t="shared" si="3"/>
        <v>-0.5</v>
      </c>
      <c r="AM6" s="19">
        <f t="shared" si="3"/>
        <v>-0.89999999999999858</v>
      </c>
      <c r="AN6" s="25">
        <f t="shared" si="4"/>
        <v>-1.1474640617668452E-2</v>
      </c>
    </row>
    <row r="7" spans="1:40">
      <c r="B7" s="19" t="str">
        <f>C3</f>
        <v>邱少萱</v>
      </c>
      <c r="C7" s="19">
        <f>E3</f>
        <v>59.6</v>
      </c>
      <c r="D7" s="19">
        <f>H3</f>
        <v>18.100000000000001</v>
      </c>
      <c r="E7" s="19">
        <f>K3</f>
        <v>10.8</v>
      </c>
      <c r="F7" s="19">
        <f>N3</f>
        <v>48.8</v>
      </c>
      <c r="G7" s="19">
        <f>Q3</f>
        <v>45.7</v>
      </c>
      <c r="H7" s="19">
        <f>T3</f>
        <v>33.1</v>
      </c>
      <c r="J7" s="32" t="s">
        <v>21</v>
      </c>
      <c r="K7" s="19">
        <f>J6/7</f>
        <v>1.8571428571428572</v>
      </c>
      <c r="X7" s="15">
        <v>1120608</v>
      </c>
      <c r="Y7" s="16">
        <v>58.8</v>
      </c>
      <c r="Z7" s="16">
        <v>18.2</v>
      </c>
      <c r="AA7" s="16">
        <v>10.7</v>
      </c>
      <c r="AB7" s="16">
        <v>48.1</v>
      </c>
      <c r="AC7" s="16">
        <v>45.1</v>
      </c>
      <c r="AD7" s="16">
        <v>32.299999999999997</v>
      </c>
      <c r="AE7" s="15">
        <f t="shared" si="2"/>
        <v>1120601</v>
      </c>
      <c r="AF7" s="17">
        <f t="shared" si="0"/>
        <v>45085</v>
      </c>
      <c r="AG7" s="18">
        <f t="shared" si="1"/>
        <v>0.54931972789115646</v>
      </c>
      <c r="AH7" s="19">
        <f t="shared" si="3"/>
        <v>-0.30000000000000426</v>
      </c>
      <c r="AI7" s="24">
        <f t="shared" si="3"/>
        <v>-0.40000000000000213</v>
      </c>
      <c r="AJ7" s="24">
        <f t="shared" si="3"/>
        <v>-0.30000000000000071</v>
      </c>
      <c r="AK7" s="24">
        <f t="shared" si="3"/>
        <v>0</v>
      </c>
      <c r="AL7" s="24">
        <f t="shared" si="3"/>
        <v>0</v>
      </c>
      <c r="AM7" s="19">
        <f t="shared" si="3"/>
        <v>0.19999999999999574</v>
      </c>
      <c r="AN7" s="25">
        <f t="shared" si="4"/>
        <v>6.1725197693290879E-3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59.5</v>
      </c>
      <c r="D8" s="31">
        <f t="shared" si="6"/>
        <v>18.2</v>
      </c>
      <c r="E8" s="31">
        <f t="shared" si="6"/>
        <v>10.8</v>
      </c>
      <c r="F8" s="31">
        <f t="shared" si="6"/>
        <v>48.5</v>
      </c>
      <c r="G8" s="31">
        <f t="shared" si="6"/>
        <v>45.4</v>
      </c>
      <c r="H8" s="31">
        <f t="shared" si="6"/>
        <v>32.5</v>
      </c>
      <c r="J8" s="30"/>
      <c r="K8" s="30"/>
      <c r="L8" s="30"/>
      <c r="M8" s="30"/>
      <c r="N8" s="30"/>
      <c r="O8" s="30"/>
      <c r="X8" s="15">
        <v>1120629</v>
      </c>
      <c r="Y8" s="16">
        <v>59.7</v>
      </c>
      <c r="Z8" s="16">
        <v>17.100000000000001</v>
      </c>
      <c r="AA8" s="16">
        <v>10.199999999999999</v>
      </c>
      <c r="AB8" s="16">
        <v>49.5</v>
      </c>
      <c r="AC8" s="16">
        <v>46.3</v>
      </c>
      <c r="AD8" s="16">
        <v>33.1</v>
      </c>
      <c r="AE8" s="15">
        <f t="shared" si="2"/>
        <v>1120608</v>
      </c>
      <c r="AF8" s="17">
        <f t="shared" si="0"/>
        <v>45106</v>
      </c>
      <c r="AG8" s="18">
        <f t="shared" si="1"/>
        <v>0.55443886097152428</v>
      </c>
      <c r="AH8" s="19">
        <f t="shared" si="3"/>
        <v>0.90000000000000568</v>
      </c>
      <c r="AI8" s="24">
        <f t="shared" si="3"/>
        <v>-1.0999999999999979</v>
      </c>
      <c r="AJ8" s="24">
        <f t="shared" si="3"/>
        <v>-0.5</v>
      </c>
      <c r="AK8" s="24">
        <f t="shared" si="3"/>
        <v>1.3999999999999986</v>
      </c>
      <c r="AL8" s="24">
        <f t="shared" si="3"/>
        <v>1.1999999999999957</v>
      </c>
      <c r="AM8" s="19">
        <f t="shared" si="3"/>
        <v>0.80000000000000426</v>
      </c>
      <c r="AN8" s="25">
        <f t="shared" si="4"/>
        <v>5.1191330803678214E-3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59.7</v>
      </c>
      <c r="D9" s="31">
        <f t="shared" si="7"/>
        <v>18.600000000000001</v>
      </c>
      <c r="E9" s="31">
        <f t="shared" si="7"/>
        <v>11</v>
      </c>
      <c r="F9" s="31">
        <f t="shared" si="7"/>
        <v>48.7</v>
      </c>
      <c r="G9" s="31">
        <f t="shared" si="7"/>
        <v>45.6</v>
      </c>
      <c r="H9" s="31">
        <f t="shared" si="7"/>
        <v>33</v>
      </c>
      <c r="X9" s="15">
        <v>1120713</v>
      </c>
      <c r="Y9" s="16">
        <v>60.4</v>
      </c>
      <c r="Z9" s="16">
        <v>19.3</v>
      </c>
      <c r="AA9" s="16">
        <v>11.7</v>
      </c>
      <c r="AB9" s="16">
        <v>48.7</v>
      </c>
      <c r="AC9" s="16">
        <v>45.6</v>
      </c>
      <c r="AD9" s="16">
        <v>32.700000000000003</v>
      </c>
      <c r="AE9" s="15">
        <f t="shared" si="2"/>
        <v>1120629</v>
      </c>
      <c r="AF9" s="17">
        <f t="shared" si="0"/>
        <v>45120</v>
      </c>
      <c r="AG9" s="18">
        <f t="shared" si="1"/>
        <v>0.54139072847682124</v>
      </c>
      <c r="AH9" s="19">
        <f t="shared" si="3"/>
        <v>0.69999999999999574</v>
      </c>
      <c r="AI9" s="24">
        <f t="shared" si="3"/>
        <v>2.1999999999999993</v>
      </c>
      <c r="AJ9" s="24">
        <f t="shared" si="3"/>
        <v>1.5</v>
      </c>
      <c r="AK9" s="24">
        <f t="shared" si="3"/>
        <v>-0.79999999999999716</v>
      </c>
      <c r="AL9" s="24">
        <f t="shared" si="3"/>
        <v>-0.69999999999999574</v>
      </c>
      <c r="AM9" s="19">
        <f t="shared" si="3"/>
        <v>-0.39999999999999858</v>
      </c>
      <c r="AN9" s="25">
        <f t="shared" si="4"/>
        <v>-1.3048132494703046E-2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60.4</v>
      </c>
      <c r="D10" s="31">
        <f t="shared" si="8"/>
        <v>19.3</v>
      </c>
      <c r="E10" s="31">
        <f t="shared" si="8"/>
        <v>11.7</v>
      </c>
      <c r="F10" s="31">
        <f t="shared" si="8"/>
        <v>49.5</v>
      </c>
      <c r="G10" s="31">
        <f t="shared" si="8"/>
        <v>46.3</v>
      </c>
      <c r="H10" s="31">
        <f t="shared" si="8"/>
        <v>33.200000000000003</v>
      </c>
      <c r="J10" s="30"/>
      <c r="K10" s="30"/>
      <c r="L10" s="30"/>
      <c r="M10" s="30"/>
      <c r="N10" s="30"/>
      <c r="O10" s="30"/>
      <c r="X10" s="15">
        <v>1120720</v>
      </c>
      <c r="Y10" s="16">
        <v>58.8</v>
      </c>
      <c r="Z10" s="16">
        <v>18</v>
      </c>
      <c r="AA10" s="16">
        <v>10.6</v>
      </c>
      <c r="AB10" s="16">
        <v>48.2</v>
      </c>
      <c r="AC10" s="16">
        <v>45.2</v>
      </c>
      <c r="AD10" s="16">
        <v>31.9</v>
      </c>
      <c r="AE10" s="15">
        <f t="shared" si="2"/>
        <v>1120713</v>
      </c>
      <c r="AF10" s="17">
        <f t="shared" si="0"/>
        <v>45127</v>
      </c>
      <c r="AG10" s="18">
        <f t="shared" si="1"/>
        <v>0.54251700680272108</v>
      </c>
      <c r="AH10" s="19">
        <f t="shared" si="3"/>
        <v>-1.6000000000000014</v>
      </c>
      <c r="AI10" s="24">
        <f t="shared" si="3"/>
        <v>-1.3000000000000007</v>
      </c>
      <c r="AJ10" s="24">
        <f t="shared" si="3"/>
        <v>-1.0999999999999996</v>
      </c>
      <c r="AK10" s="24">
        <f t="shared" si="3"/>
        <v>-0.5</v>
      </c>
      <c r="AL10" s="24">
        <f t="shared" si="3"/>
        <v>-0.39999999999999858</v>
      </c>
      <c r="AM10" s="19">
        <f t="shared" si="3"/>
        <v>-0.80000000000000426</v>
      </c>
      <c r="AN10" s="25">
        <f t="shared" si="4"/>
        <v>1.1262783258998432E-3</v>
      </c>
    </row>
    <row r="11" spans="1:40">
      <c r="Q11" s="28" t="s">
        <v>23</v>
      </c>
      <c r="X11" s="15">
        <v>1140204</v>
      </c>
      <c r="Y11" s="16">
        <v>59.7</v>
      </c>
      <c r="Z11" s="16">
        <v>19.100000000000001</v>
      </c>
      <c r="AA11" s="16">
        <v>11.4</v>
      </c>
      <c r="AB11" s="16">
        <v>48.3</v>
      </c>
      <c r="AC11" s="16">
        <v>45.2</v>
      </c>
      <c r="AD11" s="16">
        <v>32.4</v>
      </c>
      <c r="AE11" s="15">
        <f t="shared" si="2"/>
        <v>1120720</v>
      </c>
      <c r="AF11" s="17">
        <f t="shared" si="0"/>
        <v>45692</v>
      </c>
      <c r="AG11" s="18">
        <f t="shared" si="1"/>
        <v>0.54271356783919589</v>
      </c>
      <c r="AH11" s="19">
        <f t="shared" si="3"/>
        <v>0.90000000000000568</v>
      </c>
      <c r="AI11" s="24">
        <f t="shared" si="3"/>
        <v>1.1000000000000014</v>
      </c>
      <c r="AJ11" s="24">
        <f t="shared" si="3"/>
        <v>0.80000000000000071</v>
      </c>
      <c r="AK11" s="24">
        <f t="shared" si="3"/>
        <v>9.9999999999994316E-2</v>
      </c>
      <c r="AL11" s="24">
        <f t="shared" si="3"/>
        <v>0</v>
      </c>
      <c r="AM11" s="19">
        <f t="shared" si="3"/>
        <v>0.5</v>
      </c>
      <c r="AN11" s="25">
        <f t="shared" si="4"/>
        <v>1.9656103647480716E-4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>
        <v>1140227</v>
      </c>
      <c r="Y12" s="16">
        <v>60.1</v>
      </c>
      <c r="Z12" s="16">
        <v>17.899999999999999</v>
      </c>
      <c r="AA12" s="16">
        <v>10.8</v>
      </c>
      <c r="AB12" s="16">
        <v>49.3</v>
      </c>
      <c r="AC12" s="16">
        <v>46.2</v>
      </c>
      <c r="AD12" s="16">
        <v>33.200000000000003</v>
      </c>
      <c r="AE12" s="15">
        <f t="shared" si="2"/>
        <v>1140204</v>
      </c>
      <c r="AF12" s="17">
        <f t="shared" si="0"/>
        <v>45715</v>
      </c>
      <c r="AG12" s="18">
        <f t="shared" si="1"/>
        <v>0.55241264559068215</v>
      </c>
      <c r="AH12" s="19">
        <f t="shared" si="3"/>
        <v>0.39999999999999858</v>
      </c>
      <c r="AI12" s="24">
        <f t="shared" si="3"/>
        <v>-1.2000000000000028</v>
      </c>
      <c r="AJ12" s="24">
        <f t="shared" si="3"/>
        <v>-0.59999999999999964</v>
      </c>
      <c r="AK12" s="24">
        <f t="shared" si="3"/>
        <v>1</v>
      </c>
      <c r="AL12" s="24">
        <f t="shared" si="3"/>
        <v>1</v>
      </c>
      <c r="AM12" s="19">
        <f t="shared" si="3"/>
        <v>0.80000000000000426</v>
      </c>
      <c r="AN12" s="25">
        <f t="shared" si="4"/>
        <v>9.6990777514862625E-3</v>
      </c>
    </row>
    <row r="13" spans="1:40">
      <c r="B13" s="19">
        <f>LOOKUP(B14,日期,上次量測)</f>
        <v>1120713</v>
      </c>
      <c r="C13" s="19">
        <f t="shared" ref="C13:C18" si="9">LOOKUP(B13,日期,體重_kg)</f>
        <v>60.4</v>
      </c>
      <c r="D13" s="19">
        <f t="shared" ref="D13:D18" si="10">LOOKUP(B13,日期,體脂率)</f>
        <v>19.3</v>
      </c>
      <c r="E13" s="19">
        <f t="shared" ref="E13:E18" si="11">LOOKUP(B13,日期,脂肪重_kg)</f>
        <v>11.7</v>
      </c>
      <c r="F13" s="19">
        <f t="shared" ref="F13:F18" si="12">LOOKUP(B13,日期,去脂重_kg)</f>
        <v>48.7</v>
      </c>
      <c r="G13" s="19">
        <f t="shared" ref="G13:G18" si="13">LOOKUP(B13,日期,肌肉量)</f>
        <v>45.6</v>
      </c>
      <c r="H13" s="19">
        <f t="shared" ref="H13:H18" si="14">LOOKUP(B13,日期,身體總水份kg)</f>
        <v>32.700000000000003</v>
      </c>
      <c r="I13" s="25">
        <f t="shared" ref="I13:I18" si="15">LOOKUP(B13,日期,身體總水份)</f>
        <v>0.54139072847682124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>
        <v>1140307</v>
      </c>
      <c r="Y13" s="16">
        <v>59.2</v>
      </c>
      <c r="Z13" s="16">
        <v>18</v>
      </c>
      <c r="AA13" s="16">
        <v>10.7</v>
      </c>
      <c r="AB13" s="16">
        <v>48.5</v>
      </c>
      <c r="AC13" s="16">
        <v>45.4</v>
      </c>
      <c r="AD13" s="16">
        <v>32.5</v>
      </c>
      <c r="AE13" s="15">
        <f t="shared" si="2"/>
        <v>1140227</v>
      </c>
      <c r="AF13" s="17">
        <f t="shared" si="0"/>
        <v>45723</v>
      </c>
      <c r="AG13" s="18">
        <f t="shared" si="1"/>
        <v>0.5489864864864864</v>
      </c>
      <c r="AH13" s="19">
        <f t="shared" si="3"/>
        <v>-0.89999999999999858</v>
      </c>
      <c r="AI13" s="24">
        <f t="shared" si="3"/>
        <v>0.10000000000000142</v>
      </c>
      <c r="AJ13" s="24">
        <f t="shared" si="3"/>
        <v>-0.10000000000000142</v>
      </c>
      <c r="AK13" s="24">
        <f t="shared" si="3"/>
        <v>-0.79999999999999716</v>
      </c>
      <c r="AL13" s="24">
        <f t="shared" si="3"/>
        <v>-0.80000000000000426</v>
      </c>
      <c r="AM13" s="19">
        <f t="shared" si="3"/>
        <v>-0.70000000000000284</v>
      </c>
      <c r="AN13" s="25">
        <f t="shared" si="4"/>
        <v>-3.4261591041957473E-3</v>
      </c>
    </row>
    <row r="14" spans="1:40">
      <c r="B14" s="19">
        <f>LOOKUP(B15,日期,上次量測)</f>
        <v>1120720</v>
      </c>
      <c r="C14" s="19">
        <f t="shared" si="9"/>
        <v>58.8</v>
      </c>
      <c r="D14" s="19">
        <f t="shared" si="10"/>
        <v>18</v>
      </c>
      <c r="E14" s="19">
        <f t="shared" si="11"/>
        <v>10.6</v>
      </c>
      <c r="F14" s="19">
        <f t="shared" si="12"/>
        <v>48.2</v>
      </c>
      <c r="G14" s="19">
        <f t="shared" si="13"/>
        <v>45.2</v>
      </c>
      <c r="H14" s="19">
        <f t="shared" si="14"/>
        <v>31.9</v>
      </c>
      <c r="I14" s="25">
        <f t="shared" si="15"/>
        <v>0.54251700680272108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>
        <v>1140320</v>
      </c>
      <c r="Y14" s="16">
        <v>59.6</v>
      </c>
      <c r="Z14" s="16">
        <v>18.100000000000001</v>
      </c>
      <c r="AA14" s="16">
        <v>10.8</v>
      </c>
      <c r="AB14" s="16">
        <v>48.8</v>
      </c>
      <c r="AC14" s="16">
        <v>45.7</v>
      </c>
      <c r="AD14" s="16">
        <v>33.1</v>
      </c>
      <c r="AE14" s="15">
        <f t="shared" si="2"/>
        <v>1140307</v>
      </c>
      <c r="AF14" s="17">
        <f t="shared" si="0"/>
        <v>45736</v>
      </c>
      <c r="AG14" s="18">
        <f t="shared" si="1"/>
        <v>0.55536912751677847</v>
      </c>
      <c r="AH14" s="19">
        <f t="shared" si="3"/>
        <v>0.39999999999999858</v>
      </c>
      <c r="AI14" s="24">
        <f t="shared" si="3"/>
        <v>0.10000000000000142</v>
      </c>
      <c r="AJ14" s="24">
        <f t="shared" si="3"/>
        <v>0.10000000000000142</v>
      </c>
      <c r="AK14" s="24">
        <f t="shared" si="3"/>
        <v>0.29999999999999716</v>
      </c>
      <c r="AL14" s="24">
        <f t="shared" si="3"/>
        <v>0.30000000000000426</v>
      </c>
      <c r="AM14" s="19">
        <f t="shared" si="3"/>
        <v>0.60000000000000142</v>
      </c>
      <c r="AN14" s="25">
        <f t="shared" si="4"/>
        <v>6.3826410302920689E-3</v>
      </c>
    </row>
    <row r="15" spans="1:40">
      <c r="B15" s="19">
        <f>LOOKUP(B16,日期,上次量測)</f>
        <v>1140204</v>
      </c>
      <c r="C15" s="19">
        <f t="shared" si="9"/>
        <v>59.7</v>
      </c>
      <c r="D15" s="19">
        <f t="shared" si="10"/>
        <v>19.100000000000001</v>
      </c>
      <c r="E15" s="19">
        <f t="shared" si="11"/>
        <v>11.4</v>
      </c>
      <c r="F15" s="19">
        <f t="shared" si="12"/>
        <v>48.3</v>
      </c>
      <c r="G15" s="19">
        <f t="shared" si="13"/>
        <v>45.2</v>
      </c>
      <c r="H15" s="19">
        <f t="shared" si="14"/>
        <v>32.4</v>
      </c>
      <c r="I15" s="25">
        <f t="shared" si="15"/>
        <v>0.54271356783919589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1140320</v>
      </c>
      <c r="AF15" s="17" t="e">
        <f t="shared" si="0"/>
        <v>#VALUE!</v>
      </c>
      <c r="AG15" s="18" t="e">
        <f t="shared" si="1"/>
        <v>#DIV/0!</v>
      </c>
      <c r="AH15" s="19">
        <f t="shared" si="3"/>
        <v>-59.6</v>
      </c>
      <c r="AI15" s="24">
        <f t="shared" si="3"/>
        <v>-18.100000000000001</v>
      </c>
      <c r="AJ15" s="24">
        <f t="shared" si="3"/>
        <v>-10.8</v>
      </c>
      <c r="AK15" s="24">
        <f t="shared" si="3"/>
        <v>-48.8</v>
      </c>
      <c r="AL15" s="24">
        <f t="shared" si="3"/>
        <v>-45.7</v>
      </c>
      <c r="AM15" s="19">
        <f t="shared" si="3"/>
        <v>-33.1</v>
      </c>
      <c r="AN15" s="25" t="e">
        <f t="shared" si="4"/>
        <v>#DIV/0!</v>
      </c>
    </row>
    <row r="16" spans="1:40">
      <c r="B16" s="19">
        <f>LOOKUP(B17,日期,上次量測)</f>
        <v>1140227</v>
      </c>
      <c r="C16" s="19">
        <f t="shared" si="9"/>
        <v>60.1</v>
      </c>
      <c r="D16" s="19">
        <f t="shared" si="10"/>
        <v>17.899999999999999</v>
      </c>
      <c r="E16" s="19">
        <f t="shared" si="11"/>
        <v>10.8</v>
      </c>
      <c r="F16" s="19">
        <f t="shared" si="12"/>
        <v>49.3</v>
      </c>
      <c r="G16" s="19">
        <f t="shared" si="13"/>
        <v>46.2</v>
      </c>
      <c r="H16" s="19">
        <f t="shared" si="14"/>
        <v>33.200000000000003</v>
      </c>
      <c r="I16" s="25">
        <f t="shared" si="15"/>
        <v>0.55241264559068215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1140307</v>
      </c>
      <c r="C17" s="19">
        <f t="shared" si="9"/>
        <v>59.2</v>
      </c>
      <c r="D17" s="19">
        <f t="shared" si="10"/>
        <v>18</v>
      </c>
      <c r="E17" s="19">
        <f t="shared" si="11"/>
        <v>10.7</v>
      </c>
      <c r="F17" s="19">
        <f t="shared" si="12"/>
        <v>48.5</v>
      </c>
      <c r="G17" s="19">
        <f t="shared" si="13"/>
        <v>45.4</v>
      </c>
      <c r="H17" s="19">
        <f t="shared" si="14"/>
        <v>32.5</v>
      </c>
      <c r="I17" s="25">
        <f t="shared" si="15"/>
        <v>0.5489864864864864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1140320</v>
      </c>
      <c r="C18" s="19">
        <f t="shared" si="9"/>
        <v>59.6</v>
      </c>
      <c r="D18" s="19">
        <f t="shared" si="10"/>
        <v>18.100000000000001</v>
      </c>
      <c r="E18" s="19">
        <f t="shared" si="11"/>
        <v>10.8</v>
      </c>
      <c r="F18" s="19">
        <f t="shared" si="12"/>
        <v>48.8</v>
      </c>
      <c r="G18" s="19">
        <f t="shared" si="13"/>
        <v>45.7</v>
      </c>
      <c r="H18" s="19">
        <f t="shared" si="14"/>
        <v>33.1</v>
      </c>
      <c r="I18" s="25">
        <f t="shared" si="15"/>
        <v>0.55536912751677847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9A0CB806-B8D4-46F5-8860-F043CD10834C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F36A4D-0AFC-497B-A85E-903ED9FEAEAC}">
          <x14:formula1>
            <xm:f>資料輸入!$N:$N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C192-2289-4905-B436-F2EEAC23C13B}">
  <sheetPr>
    <tabColor theme="5" tint="0.59999389629810485"/>
  </sheetPr>
  <dimension ref="A1:AN55"/>
  <sheetViews>
    <sheetView zoomScale="70" zoomScaleNormal="70" workbookViewId="0">
      <selection activeCell="D3" sqref="D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3">_xlfn._xlws.SORT(_xlfn._xlws.FILTER(資料輸入!F:L, ISNUMBER(MATCH(資料輸入!E:E, 劉侑芸!C3, 0))), 1, TRUE)</f>
        <v>1140204</v>
      </c>
      <c r="Y2" s="16">
        <v>50.4</v>
      </c>
      <c r="Z2" s="16">
        <v>14.8</v>
      </c>
      <c r="AA2" s="16">
        <v>7.5</v>
      </c>
      <c r="AB2" s="16">
        <v>42.9</v>
      </c>
      <c r="AC2" s="16">
        <v>40.299999999999997</v>
      </c>
      <c r="AD2" s="16">
        <v>27.2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0.53968253968253976</v>
      </c>
    </row>
    <row r="3" spans="1:40">
      <c r="A3" s="20">
        <f>MAX(X:X)</f>
        <v>1140307</v>
      </c>
      <c r="B3" s="19" t="str">
        <f>K6&amp;J7</f>
        <v>4周前</v>
      </c>
      <c r="C3" s="39" t="s">
        <v>132</v>
      </c>
      <c r="D3" s="21" t="s">
        <v>24</v>
      </c>
      <c r="E3" s="20">
        <f>LOOKUP($A$3,日期,體重_kg)</f>
        <v>50.8</v>
      </c>
      <c r="F3" s="20">
        <f>LOOKUP($A$3,日期,體重變化)</f>
        <v>0.39999999999999858</v>
      </c>
      <c r="G3" s="20" t="str">
        <f>IF(E3&lt;C8,"Q1",IF(E3&lt;C9,"Q2",IF(E3&lt;C10,"Q3",IF(E3&lt;3000,"Q4"))))</f>
        <v>Q4</v>
      </c>
      <c r="H3" s="20">
        <f>LOOKUP($A$3,日期,體脂率)</f>
        <v>11.7</v>
      </c>
      <c r="I3" s="20">
        <f>LOOKUP($A$3,日期,體脂率變化)</f>
        <v>-3.1000000000000014</v>
      </c>
      <c r="J3" s="20" t="str">
        <f>IF(H3&lt;D8,"Q1",IF(H3&lt;D9,"Q2",IF(H3&lt;D10,"Q3",IF(H3&lt;3000,"Q4"))))</f>
        <v>Q1</v>
      </c>
      <c r="K3" s="20">
        <f>LOOKUP($A$3,日期,脂肪重_kg)</f>
        <v>5.9</v>
      </c>
      <c r="L3" s="20">
        <f>LOOKUP($A$3,日期,脂肪重變化)</f>
        <v>-1.5999999999999996</v>
      </c>
      <c r="M3" s="20" t="str">
        <f>IF(K3&lt;E8,"Q1",IF(K3&lt;E9,"Q2",IF(K3&lt;E10,"Q3",IF(K3&lt;3000,"Q4"))))</f>
        <v>Q1</v>
      </c>
      <c r="N3" s="20">
        <f>LOOKUP($A$3,日期,去脂重_kg)</f>
        <v>44.9</v>
      </c>
      <c r="O3" s="20">
        <f>LOOKUP($A$3,日期,去脂重變化)</f>
        <v>2</v>
      </c>
      <c r="P3" s="20" t="str">
        <f>IF(N3&lt;F8,"Q1",IF(N3&lt;F9,"Q2",IF(N3&lt;F10,"Q3",IF(N3&lt;3000,"Q4"))))</f>
        <v>Q4</v>
      </c>
      <c r="Q3" s="20">
        <f>LOOKUP($A$3,日期,肌肉量)</f>
        <v>42.1</v>
      </c>
      <c r="R3" s="20">
        <f>LOOKUP($A$3,日期,肌肉量變化)</f>
        <v>1.8000000000000043</v>
      </c>
      <c r="S3" s="20" t="str">
        <f>IF(Q3&lt;G8,"Q1",IF(Q3&lt;G9,"Q2",IF(Q3&lt;G10,"Q3",IF(Q3&lt;3000,"Q4"))))</f>
        <v>Q4</v>
      </c>
      <c r="T3" s="20">
        <f>LOOKUP($A$3,日期,身體總水份kg)</f>
        <v>29</v>
      </c>
      <c r="U3" s="22">
        <f>LOOKUP($A$3,日期,水分變化KG)</f>
        <v>1.8000000000000007</v>
      </c>
      <c r="V3" s="23">
        <f>LOOKUP($A$3,日期,水分變化)</f>
        <v>3.1183602049743797E-2</v>
      </c>
      <c r="W3" s="20" t="str">
        <f>IF(T3&lt;H8,"Q1",IF(T3&lt;H9,"Q2",IF(T3&lt;H10,"Q3",IF(T3&lt;3000,"Q4"))))</f>
        <v>Q4</v>
      </c>
      <c r="X3" s="15">
        <v>1140307</v>
      </c>
      <c r="Y3" s="16">
        <v>50.8</v>
      </c>
      <c r="Z3" s="16">
        <v>11.7</v>
      </c>
      <c r="AA3" s="16">
        <v>5.9</v>
      </c>
      <c r="AB3" s="16">
        <v>44.9</v>
      </c>
      <c r="AC3" s="16">
        <v>42.1</v>
      </c>
      <c r="AD3" s="16">
        <v>29</v>
      </c>
      <c r="AE3" s="15">
        <f t="shared" ref="AE3:AE55" si="2">X2</f>
        <v>1140204</v>
      </c>
      <c r="AF3" s="17">
        <f t="shared" si="0"/>
        <v>45723</v>
      </c>
      <c r="AG3" s="18">
        <f t="shared" si="1"/>
        <v>0.57086614173228356</v>
      </c>
      <c r="AH3" s="19">
        <f t="shared" ref="AH3:AM18" si="3">Y3-Y2</f>
        <v>0.39999999999999858</v>
      </c>
      <c r="AI3" s="24">
        <f t="shared" si="3"/>
        <v>-3.1000000000000014</v>
      </c>
      <c r="AJ3" s="24">
        <f t="shared" si="3"/>
        <v>-1.5999999999999996</v>
      </c>
      <c r="AK3" s="24">
        <f t="shared" si="3"/>
        <v>2</v>
      </c>
      <c r="AL3" s="24">
        <f t="shared" si="3"/>
        <v>1.8000000000000043</v>
      </c>
      <c r="AM3" s="19">
        <f t="shared" si="3"/>
        <v>1.8000000000000007</v>
      </c>
      <c r="AN3" s="25">
        <f>AG3-AG2</f>
        <v>3.1183602049743797E-2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/>
      <c r="Y4" s="16"/>
      <c r="Z4" s="16"/>
      <c r="AA4" s="16"/>
      <c r="AB4" s="16"/>
      <c r="AC4" s="16"/>
      <c r="AD4" s="16"/>
      <c r="AE4" s="15">
        <f t="shared" si="2"/>
        <v>1140307</v>
      </c>
      <c r="AF4" s="17" t="e">
        <f t="shared" si="0"/>
        <v>#VALUE!</v>
      </c>
      <c r="AG4" s="18" t="e">
        <f t="shared" si="1"/>
        <v>#DIV/0!</v>
      </c>
      <c r="AH4" s="19">
        <f t="shared" si="3"/>
        <v>-50.8</v>
      </c>
      <c r="AI4" s="24">
        <f t="shared" si="3"/>
        <v>-11.7</v>
      </c>
      <c r="AJ4" s="24">
        <f t="shared" si="3"/>
        <v>-5.9</v>
      </c>
      <c r="AK4" s="24">
        <f t="shared" si="3"/>
        <v>-44.9</v>
      </c>
      <c r="AL4" s="24">
        <f t="shared" si="3"/>
        <v>-42.1</v>
      </c>
      <c r="AM4" s="19">
        <f t="shared" si="3"/>
        <v>-29</v>
      </c>
      <c r="AN4" s="25" t="e">
        <f t="shared" ref="AN4:AN55" si="4">AG4-AG3</f>
        <v>#DIV/0!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/>
      <c r="Y5" s="16"/>
      <c r="Z5" s="16"/>
      <c r="AA5" s="16"/>
      <c r="AB5" s="16"/>
      <c r="AC5" s="16"/>
      <c r="AD5" s="16"/>
      <c r="AE5" s="15">
        <f t="shared" si="2"/>
        <v>0</v>
      </c>
      <c r="AF5" s="17" t="e">
        <f t="shared" si="0"/>
        <v>#VALUE!</v>
      </c>
      <c r="AG5" s="18" t="e">
        <f t="shared" si="1"/>
        <v>#DIV/0!</v>
      </c>
      <c r="AH5" s="19">
        <f t="shared" si="3"/>
        <v>0</v>
      </c>
      <c r="AI5" s="24">
        <f t="shared" si="3"/>
        <v>0</v>
      </c>
      <c r="AJ5" s="24">
        <f t="shared" si="3"/>
        <v>0</v>
      </c>
      <c r="AK5" s="24">
        <f t="shared" si="3"/>
        <v>0</v>
      </c>
      <c r="AL5" s="24">
        <f t="shared" si="3"/>
        <v>0</v>
      </c>
      <c r="AM5" s="19">
        <f t="shared" si="3"/>
        <v>0</v>
      </c>
      <c r="AN5" s="25" t="e">
        <f t="shared" si="4"/>
        <v>#DIV/0!</v>
      </c>
    </row>
    <row r="6" spans="1:40">
      <c r="B6" s="29" t="s">
        <v>10</v>
      </c>
      <c r="C6" s="31">
        <f t="shared" ref="C6:H6" si="5">_xlfn.QUARTILE.INC(Y:Y,1)</f>
        <v>50.5</v>
      </c>
      <c r="D6" s="31">
        <f t="shared" si="5"/>
        <v>12.475</v>
      </c>
      <c r="E6" s="31">
        <f t="shared" si="5"/>
        <v>6.3000000000000007</v>
      </c>
      <c r="F6" s="31">
        <f t="shared" si="5"/>
        <v>43.4</v>
      </c>
      <c r="G6" s="31">
        <f t="shared" si="5"/>
        <v>40.75</v>
      </c>
      <c r="H6" s="31">
        <f t="shared" si="5"/>
        <v>27.65</v>
      </c>
      <c r="J6" s="28">
        <f>A4-B4</f>
        <v>31</v>
      </c>
      <c r="K6" s="28">
        <f>ROUND(K7,0)</f>
        <v>4</v>
      </c>
      <c r="X6" s="15"/>
      <c r="Y6" s="16"/>
      <c r="Z6" s="16"/>
      <c r="AA6" s="16"/>
      <c r="AB6" s="16"/>
      <c r="AC6" s="16"/>
      <c r="AD6" s="16"/>
      <c r="AE6" s="15">
        <f t="shared" si="2"/>
        <v>0</v>
      </c>
      <c r="AF6" s="17" t="e">
        <f t="shared" si="0"/>
        <v>#VALUE!</v>
      </c>
      <c r="AG6" s="18" t="e">
        <f t="shared" si="1"/>
        <v>#DIV/0!</v>
      </c>
      <c r="AH6" s="19">
        <f t="shared" si="3"/>
        <v>0</v>
      </c>
      <c r="AI6" s="24">
        <f t="shared" si="3"/>
        <v>0</v>
      </c>
      <c r="AJ6" s="24">
        <f t="shared" si="3"/>
        <v>0</v>
      </c>
      <c r="AK6" s="24">
        <f t="shared" si="3"/>
        <v>0</v>
      </c>
      <c r="AL6" s="24">
        <f t="shared" si="3"/>
        <v>0</v>
      </c>
      <c r="AM6" s="19">
        <f t="shared" si="3"/>
        <v>0</v>
      </c>
      <c r="AN6" s="25" t="e">
        <f t="shared" si="4"/>
        <v>#DIV/0!</v>
      </c>
    </row>
    <row r="7" spans="1:40">
      <c r="B7" s="19" t="str">
        <f>C3</f>
        <v>劉侑芸</v>
      </c>
      <c r="C7" s="19">
        <f>E3</f>
        <v>50.8</v>
      </c>
      <c r="D7" s="19">
        <f>H3</f>
        <v>11.7</v>
      </c>
      <c r="E7" s="19">
        <f>K3</f>
        <v>5.9</v>
      </c>
      <c r="F7" s="19">
        <f>N3</f>
        <v>44.9</v>
      </c>
      <c r="G7" s="19">
        <f>Q3</f>
        <v>42.1</v>
      </c>
      <c r="H7" s="19">
        <f>T3</f>
        <v>29</v>
      </c>
      <c r="J7" s="32" t="s">
        <v>21</v>
      </c>
      <c r="K7" s="19">
        <f>J6/7</f>
        <v>4.4285714285714288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50.599999999999994</v>
      </c>
      <c r="D8" s="31">
        <f t="shared" si="6"/>
        <v>13.25</v>
      </c>
      <c r="E8" s="31">
        <f t="shared" si="6"/>
        <v>6.7</v>
      </c>
      <c r="F8" s="31">
        <f t="shared" si="6"/>
        <v>43.9</v>
      </c>
      <c r="G8" s="31">
        <f t="shared" si="6"/>
        <v>41.2</v>
      </c>
      <c r="H8" s="31">
        <f t="shared" si="6"/>
        <v>28.1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50.699999999999996</v>
      </c>
      <c r="D9" s="31">
        <f t="shared" si="7"/>
        <v>14.025</v>
      </c>
      <c r="E9" s="31">
        <f t="shared" si="7"/>
        <v>7.1</v>
      </c>
      <c r="F9" s="31">
        <f t="shared" si="7"/>
        <v>44.4</v>
      </c>
      <c r="G9" s="31">
        <f t="shared" si="7"/>
        <v>41.65</v>
      </c>
      <c r="H9" s="31">
        <f t="shared" si="7"/>
        <v>28.55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50.8</v>
      </c>
      <c r="D10" s="31">
        <f t="shared" si="8"/>
        <v>14.8</v>
      </c>
      <c r="E10" s="31">
        <f t="shared" si="8"/>
        <v>7.5</v>
      </c>
      <c r="F10" s="31">
        <f t="shared" si="8"/>
        <v>44.9</v>
      </c>
      <c r="G10" s="31">
        <f t="shared" si="8"/>
        <v>42.1</v>
      </c>
      <c r="H10" s="31">
        <f t="shared" si="8"/>
        <v>29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 t="e">
        <f>LOOKUP(B15,日期,上次量測)</f>
        <v>#N/A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 t="e">
        <f>LOOKUP(B16,日期,上次量測)</f>
        <v>#N/A</v>
      </c>
      <c r="C15" s="19" t="e">
        <f t="shared" si="9"/>
        <v>#N/A</v>
      </c>
      <c r="D15" s="19" t="e">
        <f t="shared" si="10"/>
        <v>#N/A</v>
      </c>
      <c r="E15" s="19" t="e">
        <f t="shared" si="11"/>
        <v>#N/A</v>
      </c>
      <c r="F15" s="19" t="e">
        <f t="shared" si="12"/>
        <v>#N/A</v>
      </c>
      <c r="G15" s="19" t="e">
        <f t="shared" si="13"/>
        <v>#N/A</v>
      </c>
      <c r="H15" s="19" t="e">
        <f t="shared" si="14"/>
        <v>#N/A</v>
      </c>
      <c r="I15" s="25" t="e">
        <f t="shared" si="15"/>
        <v>#N/A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0</v>
      </c>
      <c r="C16" s="19" t="e">
        <f t="shared" si="9"/>
        <v>#N/A</v>
      </c>
      <c r="D16" s="19" t="e">
        <f t="shared" si="10"/>
        <v>#N/A</v>
      </c>
      <c r="E16" s="19" t="e">
        <f t="shared" si="11"/>
        <v>#N/A</v>
      </c>
      <c r="F16" s="19" t="e">
        <f t="shared" si="12"/>
        <v>#N/A</v>
      </c>
      <c r="G16" s="19" t="e">
        <f t="shared" si="13"/>
        <v>#N/A</v>
      </c>
      <c r="H16" s="19" t="e">
        <f t="shared" si="14"/>
        <v>#N/A</v>
      </c>
      <c r="I16" s="25" t="e">
        <f t="shared" si="15"/>
        <v>#N/A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1140204</v>
      </c>
      <c r="C17" s="19">
        <f t="shared" si="9"/>
        <v>50.4</v>
      </c>
      <c r="D17" s="19">
        <f t="shared" si="10"/>
        <v>14.8</v>
      </c>
      <c r="E17" s="19">
        <f t="shared" si="11"/>
        <v>7.5</v>
      </c>
      <c r="F17" s="19">
        <f t="shared" si="12"/>
        <v>42.9</v>
      </c>
      <c r="G17" s="19">
        <f t="shared" si="13"/>
        <v>40.299999999999997</v>
      </c>
      <c r="H17" s="19">
        <f t="shared" si="14"/>
        <v>27.2</v>
      </c>
      <c r="I17" s="25">
        <f t="shared" si="15"/>
        <v>0.53968253968253976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1140307</v>
      </c>
      <c r="C18" s="19">
        <f t="shared" si="9"/>
        <v>50.8</v>
      </c>
      <c r="D18" s="19">
        <f t="shared" si="10"/>
        <v>11.7</v>
      </c>
      <c r="E18" s="19">
        <f t="shared" si="11"/>
        <v>5.9</v>
      </c>
      <c r="F18" s="19">
        <f t="shared" si="12"/>
        <v>44.9</v>
      </c>
      <c r="G18" s="19">
        <f t="shared" si="13"/>
        <v>42.1</v>
      </c>
      <c r="H18" s="19">
        <f t="shared" si="14"/>
        <v>29</v>
      </c>
      <c r="I18" s="25">
        <f t="shared" si="15"/>
        <v>0.57086614173228356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9345ADAA-E47F-46E7-A4BD-2BCF03A5358C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9E5426-9E7C-44A4-B234-6152E1500D06}">
          <x14:formula1>
            <xm:f>資料輸入!$N:$N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B90D-B9DE-425B-B829-18AED4CE699C}">
  <sheetPr>
    <tabColor theme="5" tint="0.59999389629810485"/>
  </sheetPr>
  <dimension ref="A1:AN55"/>
  <sheetViews>
    <sheetView zoomScale="70" zoomScaleNormal="70" workbookViewId="0">
      <selection activeCell="D3" sqref="D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7">_xlfn._xlws.SORT(_xlfn._xlws.FILTER(資料輸入!F:L, ISNUMBER(MATCH(資料輸入!E:E, 江宜珊!C3, 0))), 1, TRUE)</f>
        <v>1130904</v>
      </c>
      <c r="Y2" s="16">
        <v>53.2</v>
      </c>
      <c r="Z2" s="16">
        <v>22.9</v>
      </c>
      <c r="AA2" s="16">
        <v>12.2</v>
      </c>
      <c r="AB2" s="16">
        <v>41</v>
      </c>
      <c r="AC2" s="16">
        <v>38.6</v>
      </c>
      <c r="AD2" s="16">
        <v>30</v>
      </c>
      <c r="AE2" s="16"/>
      <c r="AF2" s="17">
        <f t="shared" ref="AF2:AF55" si="0">DATE(MID(X2,1,3)+1911,MID(X2,4,2),MID(X2,6,2))</f>
        <v>45539</v>
      </c>
      <c r="AG2" s="18">
        <f t="shared" ref="AG2:AG55" si="1">1-(Y2-AD2)/Y2</f>
        <v>0.56390977443609014</v>
      </c>
    </row>
    <row r="3" spans="1:40">
      <c r="A3" s="20">
        <f>MAX(X:X)</f>
        <v>1140307</v>
      </c>
      <c r="B3" s="19" t="str">
        <f>K6&amp;J7</f>
        <v>4周前</v>
      </c>
      <c r="C3" s="39" t="s">
        <v>133</v>
      </c>
      <c r="D3" s="21" t="s">
        <v>24</v>
      </c>
      <c r="E3" s="20">
        <f>LOOKUP($A$3,日期,體重_kg)</f>
        <v>55.7</v>
      </c>
      <c r="F3" s="20">
        <f>LOOKUP($A$3,日期,體重變化)</f>
        <v>0.20000000000000284</v>
      </c>
      <c r="G3" s="20" t="str">
        <f>IF(E3&lt;C8,"Q1",IF(E3&lt;C9,"Q2",IF(E3&lt;C10,"Q3",IF(E3&lt;3000,"Q4"))))</f>
        <v>Q4</v>
      </c>
      <c r="H3" s="20">
        <f>LOOKUP($A$3,日期,體脂率)</f>
        <v>25.6</v>
      </c>
      <c r="I3" s="20">
        <f>LOOKUP($A$3,日期,體脂率變化)</f>
        <v>-1.3999999999999986</v>
      </c>
      <c r="J3" s="20" t="str">
        <f>IF(H3&lt;D8,"Q1",IF(H3&lt;D9,"Q2",IF(H3&lt;D10,"Q3",IF(H3&lt;3000,"Q4"))))</f>
        <v>Q2</v>
      </c>
      <c r="K3" s="20">
        <f>LOOKUP($A$3,日期,脂肪重_kg)</f>
        <v>14.3</v>
      </c>
      <c r="L3" s="20">
        <f>LOOKUP($A$3,日期,脂肪重變化)</f>
        <v>-0.69999999999999929</v>
      </c>
      <c r="M3" s="20" t="str">
        <f>IF(K3&lt;E8,"Q1",IF(K3&lt;E9,"Q2",IF(K3&lt;E10,"Q3",IF(K3&lt;3000,"Q4"))))</f>
        <v>Q2</v>
      </c>
      <c r="N3" s="20">
        <f>LOOKUP($A$3,日期,去脂重_kg)</f>
        <v>41.4</v>
      </c>
      <c r="O3" s="20">
        <f>LOOKUP($A$3,日期,去脂重變化)</f>
        <v>0.89999999999999858</v>
      </c>
      <c r="P3" s="20" t="str">
        <f>IF(N3&lt;F8,"Q1",IF(N3&lt;F9,"Q2",IF(N3&lt;F10,"Q3",IF(N3&lt;3000,"Q4"))))</f>
        <v>Q4</v>
      </c>
      <c r="Q3" s="20">
        <f>LOOKUP($A$3,日期,肌肉量)</f>
        <v>38.9</v>
      </c>
      <c r="R3" s="20">
        <f>LOOKUP($A$3,日期,肌肉量變化)</f>
        <v>0.79999999999999716</v>
      </c>
      <c r="S3" s="20" t="str">
        <f>IF(Q3&lt;G8,"Q1",IF(Q3&lt;G9,"Q2",IF(Q3&lt;G10,"Q3",IF(Q3&lt;3000,"Q4"))))</f>
        <v>Q4</v>
      </c>
      <c r="T3" s="20">
        <f>LOOKUP($A$3,日期,身體總水份kg)</f>
        <v>30.3</v>
      </c>
      <c r="U3" s="22">
        <f>LOOKUP($A$3,日期,水分變化KG)</f>
        <v>0.69999999999999929</v>
      </c>
      <c r="V3" s="23">
        <f>LOOKUP($A$3,日期,水分變化)</f>
        <v>1.0652304009574953E-2</v>
      </c>
      <c r="W3" s="20" t="str">
        <f>IF(T3&lt;H8,"Q1",IF(T3&lt;H9,"Q2",IF(T3&lt;H10,"Q3",IF(T3&lt;3000,"Q4"))))</f>
        <v>Q4</v>
      </c>
      <c r="X3" s="15">
        <v>1131022</v>
      </c>
      <c r="Y3" s="16">
        <v>53.2</v>
      </c>
      <c r="Z3" s="16">
        <v>24.7</v>
      </c>
      <c r="AA3" s="16">
        <v>13.1</v>
      </c>
      <c r="AB3" s="16">
        <v>40.1</v>
      </c>
      <c r="AC3" s="16">
        <v>37.799999999999997</v>
      </c>
      <c r="AD3" s="16">
        <v>29.4</v>
      </c>
      <c r="AE3" s="15">
        <f t="shared" ref="AE3:AE55" si="2">X2</f>
        <v>1130904</v>
      </c>
      <c r="AF3" s="17">
        <f t="shared" si="0"/>
        <v>45587</v>
      </c>
      <c r="AG3" s="18">
        <f t="shared" si="1"/>
        <v>0.55263157894736836</v>
      </c>
      <c r="AH3" s="19">
        <f t="shared" ref="AH3:AM18" si="3">Y3-Y2</f>
        <v>0</v>
      </c>
      <c r="AI3" s="24">
        <f t="shared" si="3"/>
        <v>1.8000000000000007</v>
      </c>
      <c r="AJ3" s="24">
        <f t="shared" si="3"/>
        <v>0.90000000000000036</v>
      </c>
      <c r="AK3" s="24">
        <f t="shared" si="3"/>
        <v>-0.89999999999999858</v>
      </c>
      <c r="AL3" s="24">
        <f t="shared" si="3"/>
        <v>-0.80000000000000426</v>
      </c>
      <c r="AM3" s="19">
        <f t="shared" si="3"/>
        <v>-0.60000000000000142</v>
      </c>
      <c r="AN3" s="25">
        <f>AG3-AG2</f>
        <v>-1.1278195488721776E-2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>
        <v>1131219</v>
      </c>
      <c r="Y4" s="16">
        <v>54.1</v>
      </c>
      <c r="Z4" s="16">
        <v>24.2</v>
      </c>
      <c r="AA4" s="16">
        <v>13.1</v>
      </c>
      <c r="AB4" s="16">
        <v>41</v>
      </c>
      <c r="AC4" s="16">
        <v>38.6</v>
      </c>
      <c r="AD4" s="16">
        <v>30</v>
      </c>
      <c r="AE4" s="15">
        <f t="shared" si="2"/>
        <v>1131022</v>
      </c>
      <c r="AF4" s="17">
        <f t="shared" si="0"/>
        <v>45645</v>
      </c>
      <c r="AG4" s="18">
        <f t="shared" si="1"/>
        <v>0.55452865064695001</v>
      </c>
      <c r="AH4" s="19">
        <f t="shared" si="3"/>
        <v>0.89999999999999858</v>
      </c>
      <c r="AI4" s="24">
        <f t="shared" si="3"/>
        <v>-0.5</v>
      </c>
      <c r="AJ4" s="24">
        <f t="shared" si="3"/>
        <v>0</v>
      </c>
      <c r="AK4" s="24">
        <f t="shared" si="3"/>
        <v>0.89999999999999858</v>
      </c>
      <c r="AL4" s="24">
        <f t="shared" si="3"/>
        <v>0.80000000000000426</v>
      </c>
      <c r="AM4" s="19">
        <f t="shared" si="3"/>
        <v>0.60000000000000142</v>
      </c>
      <c r="AN4" s="25">
        <f t="shared" ref="AN4:AN55" si="4">AG4-AG3</f>
        <v>1.8970716995816428E-3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>
        <v>1131226</v>
      </c>
      <c r="Y5" s="16">
        <v>54.7</v>
      </c>
      <c r="Z5" s="16">
        <v>26.8</v>
      </c>
      <c r="AA5" s="16">
        <v>14.7</v>
      </c>
      <c r="AB5" s="16">
        <v>40</v>
      </c>
      <c r="AC5" s="16">
        <v>37.700000000000003</v>
      </c>
      <c r="AD5" s="16">
        <v>29.3</v>
      </c>
      <c r="AE5" s="15">
        <f t="shared" si="2"/>
        <v>1131219</v>
      </c>
      <c r="AF5" s="17">
        <f t="shared" si="0"/>
        <v>45652</v>
      </c>
      <c r="AG5" s="18">
        <f t="shared" si="1"/>
        <v>0.53564899451553927</v>
      </c>
      <c r="AH5" s="19">
        <f t="shared" si="3"/>
        <v>0.60000000000000142</v>
      </c>
      <c r="AI5" s="24">
        <f t="shared" si="3"/>
        <v>2.6000000000000014</v>
      </c>
      <c r="AJ5" s="24">
        <f t="shared" si="3"/>
        <v>1.5999999999999996</v>
      </c>
      <c r="AK5" s="24">
        <f t="shared" si="3"/>
        <v>-1</v>
      </c>
      <c r="AL5" s="24">
        <f t="shared" si="3"/>
        <v>-0.89999999999999858</v>
      </c>
      <c r="AM5" s="19">
        <f t="shared" si="3"/>
        <v>-0.69999999999999929</v>
      </c>
      <c r="AN5" s="25">
        <f t="shared" si="4"/>
        <v>-1.8879656131410738E-2</v>
      </c>
    </row>
    <row r="6" spans="1:40">
      <c r="B6" s="29" t="s">
        <v>10</v>
      </c>
      <c r="C6" s="31">
        <f t="shared" ref="C6:H6" si="5">_xlfn.QUARTILE.INC(Y:Y,1)</f>
        <v>53.425000000000004</v>
      </c>
      <c r="D6" s="31">
        <f t="shared" si="5"/>
        <v>24.324999999999999</v>
      </c>
      <c r="E6" s="31">
        <f t="shared" si="5"/>
        <v>13.1</v>
      </c>
      <c r="F6" s="31">
        <f t="shared" si="5"/>
        <v>40.200000000000003</v>
      </c>
      <c r="G6" s="31">
        <f t="shared" si="5"/>
        <v>37.875</v>
      </c>
      <c r="H6" s="31">
        <f t="shared" si="5"/>
        <v>29.45</v>
      </c>
      <c r="J6" s="28">
        <f>A4-B4</f>
        <v>31</v>
      </c>
      <c r="K6" s="28">
        <f>ROUND(K7,0)</f>
        <v>4</v>
      </c>
      <c r="X6" s="15">
        <v>1140204</v>
      </c>
      <c r="Y6" s="16">
        <v>55.5</v>
      </c>
      <c r="Z6" s="16">
        <v>27</v>
      </c>
      <c r="AA6" s="16">
        <v>15</v>
      </c>
      <c r="AB6" s="16">
        <v>40.5</v>
      </c>
      <c r="AC6" s="16">
        <v>38.1</v>
      </c>
      <c r="AD6" s="16">
        <v>29.6</v>
      </c>
      <c r="AE6" s="15">
        <f t="shared" si="2"/>
        <v>1131226</v>
      </c>
      <c r="AF6" s="17">
        <f t="shared" si="0"/>
        <v>45692</v>
      </c>
      <c r="AG6" s="18">
        <f t="shared" si="1"/>
        <v>0.53333333333333344</v>
      </c>
      <c r="AH6" s="19">
        <f t="shared" si="3"/>
        <v>0.79999999999999716</v>
      </c>
      <c r="AI6" s="24">
        <f t="shared" si="3"/>
        <v>0.19999999999999929</v>
      </c>
      <c r="AJ6" s="24">
        <f t="shared" si="3"/>
        <v>0.30000000000000071</v>
      </c>
      <c r="AK6" s="24">
        <f t="shared" si="3"/>
        <v>0.5</v>
      </c>
      <c r="AL6" s="24">
        <f t="shared" si="3"/>
        <v>0.39999999999999858</v>
      </c>
      <c r="AM6" s="19">
        <f t="shared" si="3"/>
        <v>0.30000000000000071</v>
      </c>
      <c r="AN6" s="25">
        <f t="shared" si="4"/>
        <v>-2.3156611822058304E-3</v>
      </c>
    </row>
    <row r="7" spans="1:40">
      <c r="B7" s="19" t="str">
        <f>C3</f>
        <v>江宜珊</v>
      </c>
      <c r="C7" s="19">
        <f>E3</f>
        <v>55.7</v>
      </c>
      <c r="D7" s="19">
        <f>H3</f>
        <v>25.6</v>
      </c>
      <c r="E7" s="19">
        <f>K3</f>
        <v>14.3</v>
      </c>
      <c r="F7" s="19">
        <f>N3</f>
        <v>41.4</v>
      </c>
      <c r="G7" s="19">
        <f>Q3</f>
        <v>38.9</v>
      </c>
      <c r="H7" s="19">
        <f>T3</f>
        <v>30.3</v>
      </c>
      <c r="J7" s="32" t="s">
        <v>21</v>
      </c>
      <c r="K7" s="19">
        <f>J6/7</f>
        <v>4.4285714285714288</v>
      </c>
      <c r="X7" s="15">
        <v>1140307</v>
      </c>
      <c r="Y7" s="16">
        <v>55.7</v>
      </c>
      <c r="Z7" s="16">
        <v>25.6</v>
      </c>
      <c r="AA7" s="16">
        <v>14.3</v>
      </c>
      <c r="AB7" s="16">
        <v>41.4</v>
      </c>
      <c r="AC7" s="16">
        <v>38.9</v>
      </c>
      <c r="AD7" s="16">
        <v>30.3</v>
      </c>
      <c r="AE7" s="15">
        <f t="shared" si="2"/>
        <v>1140204</v>
      </c>
      <c r="AF7" s="17">
        <f t="shared" si="0"/>
        <v>45723</v>
      </c>
      <c r="AG7" s="18">
        <f t="shared" si="1"/>
        <v>0.54398563734290839</v>
      </c>
      <c r="AH7" s="19">
        <f t="shared" si="3"/>
        <v>0.20000000000000284</v>
      </c>
      <c r="AI7" s="24">
        <f t="shared" si="3"/>
        <v>-1.3999999999999986</v>
      </c>
      <c r="AJ7" s="24">
        <f t="shared" si="3"/>
        <v>-0.69999999999999929</v>
      </c>
      <c r="AK7" s="24">
        <f t="shared" si="3"/>
        <v>0.89999999999999858</v>
      </c>
      <c r="AL7" s="24">
        <f t="shared" si="3"/>
        <v>0.79999999999999716</v>
      </c>
      <c r="AM7" s="19">
        <f t="shared" si="3"/>
        <v>0.69999999999999929</v>
      </c>
      <c r="AN7" s="25">
        <f t="shared" si="4"/>
        <v>1.0652304009574953E-2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54.400000000000006</v>
      </c>
      <c r="D8" s="31">
        <f t="shared" si="6"/>
        <v>25.15</v>
      </c>
      <c r="E8" s="31">
        <f t="shared" si="6"/>
        <v>13.7</v>
      </c>
      <c r="F8" s="31">
        <f t="shared" si="6"/>
        <v>40.75</v>
      </c>
      <c r="G8" s="31">
        <f t="shared" si="6"/>
        <v>38.35</v>
      </c>
      <c r="H8" s="31">
        <f t="shared" si="6"/>
        <v>29.8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1140307</v>
      </c>
      <c r="AF8" s="17" t="e">
        <f t="shared" si="0"/>
        <v>#VALUE!</v>
      </c>
      <c r="AG8" s="18" t="e">
        <f t="shared" si="1"/>
        <v>#DIV/0!</v>
      </c>
      <c r="AH8" s="19">
        <f t="shared" si="3"/>
        <v>-55.7</v>
      </c>
      <c r="AI8" s="24">
        <f t="shared" si="3"/>
        <v>-25.6</v>
      </c>
      <c r="AJ8" s="24">
        <f t="shared" si="3"/>
        <v>-14.3</v>
      </c>
      <c r="AK8" s="24">
        <f t="shared" si="3"/>
        <v>-41.4</v>
      </c>
      <c r="AL8" s="24">
        <f t="shared" si="3"/>
        <v>-38.9</v>
      </c>
      <c r="AM8" s="19">
        <f t="shared" si="3"/>
        <v>-30.3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55.3</v>
      </c>
      <c r="D9" s="31">
        <f t="shared" si="7"/>
        <v>26.5</v>
      </c>
      <c r="E9" s="31">
        <f t="shared" si="7"/>
        <v>14.6</v>
      </c>
      <c r="F9" s="31">
        <f t="shared" si="7"/>
        <v>41</v>
      </c>
      <c r="G9" s="31">
        <f t="shared" si="7"/>
        <v>38.6</v>
      </c>
      <c r="H9" s="31">
        <f t="shared" si="7"/>
        <v>30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55.7</v>
      </c>
      <c r="D10" s="31">
        <f t="shared" si="8"/>
        <v>27</v>
      </c>
      <c r="E10" s="31">
        <f t="shared" si="8"/>
        <v>15</v>
      </c>
      <c r="F10" s="31">
        <f t="shared" si="8"/>
        <v>41.4</v>
      </c>
      <c r="G10" s="31">
        <f t="shared" si="8"/>
        <v>38.9</v>
      </c>
      <c r="H10" s="31">
        <f t="shared" si="8"/>
        <v>30.3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>
        <f>LOOKUP(B14,日期,上次量測)</f>
        <v>1130904</v>
      </c>
      <c r="C13" s="19">
        <f t="shared" ref="C13:C18" si="9">LOOKUP(B13,日期,體重_kg)</f>
        <v>53.2</v>
      </c>
      <c r="D13" s="19">
        <f t="shared" ref="D13:D18" si="10">LOOKUP(B13,日期,體脂率)</f>
        <v>22.9</v>
      </c>
      <c r="E13" s="19">
        <f t="shared" ref="E13:E18" si="11">LOOKUP(B13,日期,脂肪重_kg)</f>
        <v>12.2</v>
      </c>
      <c r="F13" s="19">
        <f t="shared" ref="F13:F18" si="12">LOOKUP(B13,日期,去脂重_kg)</f>
        <v>41</v>
      </c>
      <c r="G13" s="19">
        <f t="shared" ref="G13:G18" si="13">LOOKUP(B13,日期,肌肉量)</f>
        <v>38.6</v>
      </c>
      <c r="H13" s="19">
        <f t="shared" ref="H13:H18" si="14">LOOKUP(B13,日期,身體總水份kg)</f>
        <v>30</v>
      </c>
      <c r="I13" s="25">
        <f t="shared" ref="I13:I18" si="15">LOOKUP(B13,日期,身體總水份)</f>
        <v>0.56390977443609014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>
        <f>LOOKUP(B15,日期,上次量測)</f>
        <v>1131022</v>
      </c>
      <c r="C14" s="19">
        <f t="shared" si="9"/>
        <v>53.2</v>
      </c>
      <c r="D14" s="19">
        <f t="shared" si="10"/>
        <v>24.7</v>
      </c>
      <c r="E14" s="19">
        <f t="shared" si="11"/>
        <v>13.1</v>
      </c>
      <c r="F14" s="19">
        <f t="shared" si="12"/>
        <v>40.1</v>
      </c>
      <c r="G14" s="19">
        <f t="shared" si="13"/>
        <v>37.799999999999997</v>
      </c>
      <c r="H14" s="19">
        <f t="shared" si="14"/>
        <v>29.4</v>
      </c>
      <c r="I14" s="25">
        <f t="shared" si="15"/>
        <v>0.55263157894736836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>
        <f>LOOKUP(B16,日期,上次量測)</f>
        <v>1131219</v>
      </c>
      <c r="C15" s="19">
        <f t="shared" si="9"/>
        <v>54.1</v>
      </c>
      <c r="D15" s="19">
        <f t="shared" si="10"/>
        <v>24.2</v>
      </c>
      <c r="E15" s="19">
        <f t="shared" si="11"/>
        <v>13.1</v>
      </c>
      <c r="F15" s="19">
        <f t="shared" si="12"/>
        <v>41</v>
      </c>
      <c r="G15" s="19">
        <f t="shared" si="13"/>
        <v>38.6</v>
      </c>
      <c r="H15" s="19">
        <f t="shared" si="14"/>
        <v>30</v>
      </c>
      <c r="I15" s="25">
        <f t="shared" si="15"/>
        <v>0.55452865064695001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1131226</v>
      </c>
      <c r="C16" s="19">
        <f t="shared" si="9"/>
        <v>54.7</v>
      </c>
      <c r="D16" s="19">
        <f t="shared" si="10"/>
        <v>26.8</v>
      </c>
      <c r="E16" s="19">
        <f t="shared" si="11"/>
        <v>14.7</v>
      </c>
      <c r="F16" s="19">
        <f t="shared" si="12"/>
        <v>40</v>
      </c>
      <c r="G16" s="19">
        <f t="shared" si="13"/>
        <v>37.700000000000003</v>
      </c>
      <c r="H16" s="19">
        <f t="shared" si="14"/>
        <v>29.3</v>
      </c>
      <c r="I16" s="25">
        <f t="shared" si="15"/>
        <v>0.53564899451553927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1140204</v>
      </c>
      <c r="C17" s="19">
        <f t="shared" si="9"/>
        <v>55.5</v>
      </c>
      <c r="D17" s="19">
        <f t="shared" si="10"/>
        <v>27</v>
      </c>
      <c r="E17" s="19">
        <f t="shared" si="11"/>
        <v>15</v>
      </c>
      <c r="F17" s="19">
        <f t="shared" si="12"/>
        <v>40.5</v>
      </c>
      <c r="G17" s="19">
        <f t="shared" si="13"/>
        <v>38.1</v>
      </c>
      <c r="H17" s="19">
        <f t="shared" si="14"/>
        <v>29.6</v>
      </c>
      <c r="I17" s="25">
        <f t="shared" si="15"/>
        <v>0.53333333333333344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1140307</v>
      </c>
      <c r="C18" s="19">
        <f t="shared" si="9"/>
        <v>55.7</v>
      </c>
      <c r="D18" s="19">
        <f t="shared" si="10"/>
        <v>25.6</v>
      </c>
      <c r="E18" s="19">
        <f t="shared" si="11"/>
        <v>14.3</v>
      </c>
      <c r="F18" s="19">
        <f t="shared" si="12"/>
        <v>41.4</v>
      </c>
      <c r="G18" s="19">
        <f t="shared" si="13"/>
        <v>38.9</v>
      </c>
      <c r="H18" s="19">
        <f t="shared" si="14"/>
        <v>30.3</v>
      </c>
      <c r="I18" s="25">
        <f t="shared" si="15"/>
        <v>0.54398563734290839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4015E1A7-BF2F-4EF8-9C3C-DA9372A0C981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9EA6A3-783E-4EEC-8CE1-4FEC989B7090}">
          <x14:formula1>
            <xm:f>資料輸入!$N:$N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E517-2193-4522-B575-A9E54655F0F9}">
  <sheetPr>
    <tabColor theme="5" tint="0.59999389629810485"/>
  </sheetPr>
  <dimension ref="A1:AN55"/>
  <sheetViews>
    <sheetView zoomScale="70" zoomScaleNormal="70" workbookViewId="0">
      <selection activeCell="D3" sqref="D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5">_xlfn._xlws.SORT(_xlfn._xlws.FILTER(資料輸入!F:L, ISNUMBER(MATCH(資料輸入!E:E, 金怡君!C3, 0))), 1, TRUE)</f>
        <v>1140204</v>
      </c>
      <c r="Y2" s="16">
        <v>85.3</v>
      </c>
      <c r="Z2" s="16">
        <v>43.1</v>
      </c>
      <c r="AA2" s="16">
        <v>36.799999999999997</v>
      </c>
      <c r="AB2" s="16">
        <v>48.5</v>
      </c>
      <c r="AC2" s="16">
        <v>45.4</v>
      </c>
      <c r="AD2" s="16">
        <v>36.6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0.42907385697538103</v>
      </c>
    </row>
    <row r="3" spans="1:40">
      <c r="A3" s="20">
        <f>MAX(X:X)</f>
        <v>1140320</v>
      </c>
      <c r="B3" s="19" t="str">
        <f>K6&amp;J7</f>
        <v>2周前</v>
      </c>
      <c r="C3" s="39" t="s">
        <v>136</v>
      </c>
      <c r="D3" s="21" t="s">
        <v>24</v>
      </c>
      <c r="E3" s="20">
        <f>LOOKUP($A$3,日期,體重_kg)</f>
        <v>76.8</v>
      </c>
      <c r="F3" s="20">
        <f>LOOKUP($A$3,日期,體重變化)</f>
        <v>-2.4000000000000057</v>
      </c>
      <c r="G3" s="20" t="str">
        <f>IF(E3&lt;C8,"Q1",IF(E3&lt;C9,"Q2",IF(E3&lt;C10,"Q3",IF(E3&lt;3000,"Q4"))))</f>
        <v>Q1</v>
      </c>
      <c r="H3" s="20">
        <f>LOOKUP($A$3,日期,體脂率)</f>
        <v>37.200000000000003</v>
      </c>
      <c r="I3" s="20">
        <f>LOOKUP($A$3,日期,體脂率變化)</f>
        <v>-0.39999999999999858</v>
      </c>
      <c r="J3" s="20" t="str">
        <f>IF(H3&lt;D8,"Q1",IF(H3&lt;D9,"Q2",IF(H3&lt;D10,"Q3",IF(H3&lt;3000,"Q4"))))</f>
        <v>Q1</v>
      </c>
      <c r="K3" s="20">
        <f>LOOKUP($A$3,日期,脂肪重_kg)</f>
        <v>28.6</v>
      </c>
      <c r="L3" s="20">
        <f>LOOKUP($A$3,日期,脂肪重變化)</f>
        <v>-1.1999999999999993</v>
      </c>
      <c r="M3" s="20" t="str">
        <f>IF(K3&lt;E8,"Q1",IF(K3&lt;E9,"Q2",IF(K3&lt;E10,"Q3",IF(K3&lt;3000,"Q4"))))</f>
        <v>Q1</v>
      </c>
      <c r="N3" s="20">
        <f>LOOKUP($A$3,日期,去脂重_kg)</f>
        <v>48.2</v>
      </c>
      <c r="O3" s="20">
        <f>LOOKUP($A$3,日期,去脂重變化)</f>
        <v>-1.1999999999999957</v>
      </c>
      <c r="P3" s="20" t="str">
        <f>IF(N3&lt;F8,"Q1",IF(N3&lt;F9,"Q2",IF(N3&lt;F10,"Q3",IF(N3&lt;3000,"Q4"))))</f>
        <v>Q1</v>
      </c>
      <c r="Q3" s="20">
        <f>LOOKUP($A$3,日期,肌肉量)</f>
        <v>45.2</v>
      </c>
      <c r="R3" s="20">
        <f>LOOKUP($A$3,日期,肌肉量變化)</f>
        <v>-1</v>
      </c>
      <c r="S3" s="20" t="str">
        <f>IF(Q3&lt;G8,"Q1",IF(Q3&lt;G9,"Q2",IF(Q3&lt;G10,"Q3",IF(Q3&lt;3000,"Q4"))))</f>
        <v>Q1</v>
      </c>
      <c r="T3" s="20">
        <f>LOOKUP($A$3,日期,身體總水份kg)</f>
        <v>35</v>
      </c>
      <c r="U3" s="22">
        <f>LOOKUP($A$3,日期,水分變化KG)</f>
        <v>-1</v>
      </c>
      <c r="V3" s="23">
        <f>LOOKUP($A$3,日期,水分變化)</f>
        <v>1.1837121212121549E-3</v>
      </c>
      <c r="W3" s="20" t="str">
        <f>IF(T3&lt;H8,"Q1",IF(T3&lt;H9,"Q2",IF(T3&lt;H10,"Q3",IF(T3&lt;3000,"Q4"))))</f>
        <v>Q1</v>
      </c>
      <c r="X3" s="15">
        <v>1140227</v>
      </c>
      <c r="Y3" s="16">
        <v>81.5</v>
      </c>
      <c r="Z3" s="16">
        <v>39.799999999999997</v>
      </c>
      <c r="AA3" s="16">
        <v>32.4</v>
      </c>
      <c r="AB3" s="16">
        <v>49.1</v>
      </c>
      <c r="AC3" s="16">
        <v>46</v>
      </c>
      <c r="AD3" s="16">
        <v>36.4</v>
      </c>
      <c r="AE3" s="15">
        <f t="shared" ref="AE3:AE55" si="2">X2</f>
        <v>1140204</v>
      </c>
      <c r="AF3" s="17">
        <f t="shared" si="0"/>
        <v>45715</v>
      </c>
      <c r="AG3" s="18">
        <f t="shared" si="1"/>
        <v>0.44662576687116562</v>
      </c>
      <c r="AH3" s="19">
        <f t="shared" ref="AH3:AM18" si="3">Y3-Y2</f>
        <v>-3.7999999999999972</v>
      </c>
      <c r="AI3" s="24">
        <f t="shared" si="3"/>
        <v>-3.3000000000000043</v>
      </c>
      <c r="AJ3" s="24">
        <f t="shared" si="3"/>
        <v>-4.3999999999999986</v>
      </c>
      <c r="AK3" s="24">
        <f t="shared" si="3"/>
        <v>0.60000000000000142</v>
      </c>
      <c r="AL3" s="24">
        <f t="shared" si="3"/>
        <v>0.60000000000000142</v>
      </c>
      <c r="AM3" s="19">
        <f t="shared" si="3"/>
        <v>-0.20000000000000284</v>
      </c>
      <c r="AN3" s="25">
        <f>AG3-AG2</f>
        <v>1.755190989578459E-2</v>
      </c>
    </row>
    <row r="4" spans="1:40">
      <c r="A4" s="26">
        <f>DATE(MID(A3,1,3)+1911,MID(A3,4,2),MID(A3,6,2))</f>
        <v>45736</v>
      </c>
      <c r="B4" s="26">
        <f>DATE(MID(B17,1,3)+1911,MID(B17,4,2),MID(B17,6,2))</f>
        <v>45723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>
        <v>1140307</v>
      </c>
      <c r="Y4" s="16">
        <v>79.2</v>
      </c>
      <c r="Z4" s="16">
        <v>37.6</v>
      </c>
      <c r="AA4" s="16">
        <v>29.8</v>
      </c>
      <c r="AB4" s="16">
        <v>49.4</v>
      </c>
      <c r="AC4" s="16">
        <v>46.2</v>
      </c>
      <c r="AD4" s="16">
        <v>36</v>
      </c>
      <c r="AE4" s="15">
        <f t="shared" si="2"/>
        <v>1140227</v>
      </c>
      <c r="AF4" s="17">
        <f t="shared" si="0"/>
        <v>45723</v>
      </c>
      <c r="AG4" s="18">
        <f t="shared" si="1"/>
        <v>0.45454545454545447</v>
      </c>
      <c r="AH4" s="19">
        <f t="shared" si="3"/>
        <v>-2.2999999999999972</v>
      </c>
      <c r="AI4" s="24">
        <f t="shared" si="3"/>
        <v>-2.1999999999999957</v>
      </c>
      <c r="AJ4" s="24">
        <f t="shared" si="3"/>
        <v>-2.5999999999999979</v>
      </c>
      <c r="AK4" s="24">
        <f t="shared" si="3"/>
        <v>0.29999999999999716</v>
      </c>
      <c r="AL4" s="24">
        <f t="shared" si="3"/>
        <v>0.20000000000000284</v>
      </c>
      <c r="AM4" s="19">
        <f t="shared" si="3"/>
        <v>-0.39999999999999858</v>
      </c>
      <c r="AN4" s="25">
        <f t="shared" ref="AN4:AN55" si="4">AG4-AG3</f>
        <v>7.9196876742888556E-3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>
        <v>1140320</v>
      </c>
      <c r="Y5" s="16">
        <v>76.8</v>
      </c>
      <c r="Z5" s="16">
        <v>37.200000000000003</v>
      </c>
      <c r="AA5" s="16">
        <v>28.6</v>
      </c>
      <c r="AB5" s="16">
        <v>48.2</v>
      </c>
      <c r="AC5" s="16">
        <v>45.2</v>
      </c>
      <c r="AD5" s="16">
        <v>35</v>
      </c>
      <c r="AE5" s="15">
        <f t="shared" si="2"/>
        <v>1140307</v>
      </c>
      <c r="AF5" s="17">
        <f t="shared" si="0"/>
        <v>45736</v>
      </c>
      <c r="AG5" s="18">
        <f t="shared" si="1"/>
        <v>0.45572916666666663</v>
      </c>
      <c r="AH5" s="19">
        <f t="shared" si="3"/>
        <v>-2.4000000000000057</v>
      </c>
      <c r="AI5" s="24">
        <f t="shared" si="3"/>
        <v>-0.39999999999999858</v>
      </c>
      <c r="AJ5" s="24">
        <f t="shared" si="3"/>
        <v>-1.1999999999999993</v>
      </c>
      <c r="AK5" s="24">
        <f t="shared" si="3"/>
        <v>-1.1999999999999957</v>
      </c>
      <c r="AL5" s="24">
        <f t="shared" si="3"/>
        <v>-1</v>
      </c>
      <c r="AM5" s="19">
        <f t="shared" si="3"/>
        <v>-1</v>
      </c>
      <c r="AN5" s="25">
        <f t="shared" si="4"/>
        <v>1.1837121212121549E-3</v>
      </c>
    </row>
    <row r="6" spans="1:40">
      <c r="B6" s="29" t="s">
        <v>10</v>
      </c>
      <c r="C6" s="31">
        <f t="shared" ref="C6:H6" si="5">_xlfn.QUARTILE.INC(Y:Y,1)</f>
        <v>78.599999999999994</v>
      </c>
      <c r="D6" s="31">
        <f t="shared" si="5"/>
        <v>37.5</v>
      </c>
      <c r="E6" s="31">
        <f t="shared" si="5"/>
        <v>29.5</v>
      </c>
      <c r="F6" s="31">
        <f t="shared" si="5"/>
        <v>48.424999999999997</v>
      </c>
      <c r="G6" s="31">
        <f t="shared" si="5"/>
        <v>45.35</v>
      </c>
      <c r="H6" s="31">
        <f t="shared" si="5"/>
        <v>35.75</v>
      </c>
      <c r="J6" s="28">
        <f>A4-B4</f>
        <v>13</v>
      </c>
      <c r="K6" s="28">
        <f>ROUND(K7,0)</f>
        <v>2</v>
      </c>
      <c r="X6" s="15"/>
      <c r="Y6" s="16"/>
      <c r="Z6" s="16"/>
      <c r="AA6" s="16"/>
      <c r="AB6" s="16"/>
      <c r="AC6" s="16"/>
      <c r="AD6" s="16"/>
      <c r="AE6" s="15">
        <f t="shared" si="2"/>
        <v>1140320</v>
      </c>
      <c r="AF6" s="17" t="e">
        <f t="shared" si="0"/>
        <v>#VALUE!</v>
      </c>
      <c r="AG6" s="18" t="e">
        <f t="shared" si="1"/>
        <v>#DIV/0!</v>
      </c>
      <c r="AH6" s="19">
        <f t="shared" si="3"/>
        <v>-76.8</v>
      </c>
      <c r="AI6" s="24">
        <f t="shared" si="3"/>
        <v>-37.200000000000003</v>
      </c>
      <c r="AJ6" s="24">
        <f t="shared" si="3"/>
        <v>-28.6</v>
      </c>
      <c r="AK6" s="24">
        <f t="shared" si="3"/>
        <v>-48.2</v>
      </c>
      <c r="AL6" s="24">
        <f t="shared" si="3"/>
        <v>-45.2</v>
      </c>
      <c r="AM6" s="19">
        <f t="shared" si="3"/>
        <v>-35</v>
      </c>
      <c r="AN6" s="25" t="e">
        <f t="shared" si="4"/>
        <v>#DIV/0!</v>
      </c>
    </row>
    <row r="7" spans="1:40">
      <c r="B7" s="19" t="str">
        <f>C3</f>
        <v>金怡君</v>
      </c>
      <c r="C7" s="19">
        <f>E3</f>
        <v>76.8</v>
      </c>
      <c r="D7" s="19">
        <f>H3</f>
        <v>37.200000000000003</v>
      </c>
      <c r="E7" s="19">
        <f>K3</f>
        <v>28.6</v>
      </c>
      <c r="F7" s="19">
        <f>N3</f>
        <v>48.2</v>
      </c>
      <c r="G7" s="19">
        <f>Q3</f>
        <v>45.2</v>
      </c>
      <c r="H7" s="19">
        <f>T3</f>
        <v>35</v>
      </c>
      <c r="J7" s="32" t="s">
        <v>21</v>
      </c>
      <c r="K7" s="19">
        <f>J6/7</f>
        <v>1.8571428571428572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80.349999999999994</v>
      </c>
      <c r="D8" s="31">
        <f t="shared" si="6"/>
        <v>38.700000000000003</v>
      </c>
      <c r="E8" s="31">
        <f t="shared" si="6"/>
        <v>31.1</v>
      </c>
      <c r="F8" s="31">
        <f t="shared" si="6"/>
        <v>48.8</v>
      </c>
      <c r="G8" s="31">
        <f t="shared" si="6"/>
        <v>45.7</v>
      </c>
      <c r="H8" s="31">
        <f t="shared" si="6"/>
        <v>36.200000000000003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82.45</v>
      </c>
      <c r="D9" s="31">
        <f t="shared" si="7"/>
        <v>40.625</v>
      </c>
      <c r="E9" s="31">
        <f t="shared" si="7"/>
        <v>33.5</v>
      </c>
      <c r="F9" s="31">
        <f t="shared" si="7"/>
        <v>49.174999999999997</v>
      </c>
      <c r="G9" s="31">
        <f t="shared" si="7"/>
        <v>46.05</v>
      </c>
      <c r="H9" s="31">
        <f t="shared" si="7"/>
        <v>36.450000000000003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85.3</v>
      </c>
      <c r="D10" s="31">
        <f t="shared" si="8"/>
        <v>43.1</v>
      </c>
      <c r="E10" s="31">
        <f t="shared" si="8"/>
        <v>36.799999999999997</v>
      </c>
      <c r="F10" s="31">
        <f t="shared" si="8"/>
        <v>49.4</v>
      </c>
      <c r="G10" s="31">
        <f t="shared" si="8"/>
        <v>46.2</v>
      </c>
      <c r="H10" s="31">
        <f t="shared" si="8"/>
        <v>36.6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>
        <f>LOOKUP(B15,日期,上次量測)</f>
        <v>0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>
        <f>LOOKUP(B16,日期,上次量測)</f>
        <v>1140204</v>
      </c>
      <c r="C15" s="19">
        <f t="shared" si="9"/>
        <v>85.3</v>
      </c>
      <c r="D15" s="19">
        <f t="shared" si="10"/>
        <v>43.1</v>
      </c>
      <c r="E15" s="19">
        <f t="shared" si="11"/>
        <v>36.799999999999997</v>
      </c>
      <c r="F15" s="19">
        <f t="shared" si="12"/>
        <v>48.5</v>
      </c>
      <c r="G15" s="19">
        <f t="shared" si="13"/>
        <v>45.4</v>
      </c>
      <c r="H15" s="19">
        <f t="shared" si="14"/>
        <v>36.6</v>
      </c>
      <c r="I15" s="25">
        <f t="shared" si="15"/>
        <v>0.42907385697538103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1140227</v>
      </c>
      <c r="C16" s="19">
        <f t="shared" si="9"/>
        <v>81.5</v>
      </c>
      <c r="D16" s="19">
        <f t="shared" si="10"/>
        <v>39.799999999999997</v>
      </c>
      <c r="E16" s="19">
        <f t="shared" si="11"/>
        <v>32.4</v>
      </c>
      <c r="F16" s="19">
        <f t="shared" si="12"/>
        <v>49.1</v>
      </c>
      <c r="G16" s="19">
        <f t="shared" si="13"/>
        <v>46</v>
      </c>
      <c r="H16" s="19">
        <f t="shared" si="14"/>
        <v>36.4</v>
      </c>
      <c r="I16" s="25">
        <f t="shared" si="15"/>
        <v>0.44662576687116562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1140307</v>
      </c>
      <c r="C17" s="19">
        <f t="shared" si="9"/>
        <v>79.2</v>
      </c>
      <c r="D17" s="19">
        <f t="shared" si="10"/>
        <v>37.6</v>
      </c>
      <c r="E17" s="19">
        <f t="shared" si="11"/>
        <v>29.8</v>
      </c>
      <c r="F17" s="19">
        <f t="shared" si="12"/>
        <v>49.4</v>
      </c>
      <c r="G17" s="19">
        <f t="shared" si="13"/>
        <v>46.2</v>
      </c>
      <c r="H17" s="19">
        <f t="shared" si="14"/>
        <v>36</v>
      </c>
      <c r="I17" s="25">
        <f t="shared" si="15"/>
        <v>0.45454545454545447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1140320</v>
      </c>
      <c r="C18" s="19">
        <f t="shared" si="9"/>
        <v>76.8</v>
      </c>
      <c r="D18" s="19">
        <f t="shared" si="10"/>
        <v>37.200000000000003</v>
      </c>
      <c r="E18" s="19">
        <f t="shared" si="11"/>
        <v>28.6</v>
      </c>
      <c r="F18" s="19">
        <f t="shared" si="12"/>
        <v>48.2</v>
      </c>
      <c r="G18" s="19">
        <f t="shared" si="13"/>
        <v>45.2</v>
      </c>
      <c r="H18" s="19">
        <f t="shared" si="14"/>
        <v>35</v>
      </c>
      <c r="I18" s="25">
        <f t="shared" si="15"/>
        <v>0.45572916666666663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840D7E73-BD93-4E40-8140-12B96E110DA7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63FBBB-C7D4-4D65-B582-799A57EEAD7B}">
          <x14:formula1>
            <xm:f>資料輸入!$N:$N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9B49-4825-4192-9D47-B836A34D2792}">
  <sheetPr>
    <tabColor theme="5" tint="0.59999389629810485"/>
  </sheetPr>
  <dimension ref="A1:AN55"/>
  <sheetViews>
    <sheetView zoomScale="70" zoomScaleNormal="70" workbookViewId="0">
      <selection activeCell="D3" sqref="D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3">_xlfn._xlws.SORT(_xlfn._xlws.FILTER(資料輸入!F:L, ISNUMBER(MATCH(資料輸入!E:E, 范羽喬!C3, 0))), 1, TRUE)</f>
        <v>1140204</v>
      </c>
      <c r="Y2" s="16">
        <v>51.9</v>
      </c>
      <c r="Z2" s="16">
        <v>24.2</v>
      </c>
      <c r="AA2" s="16">
        <v>12.6</v>
      </c>
      <c r="AB2" s="16">
        <v>39.299999999999997</v>
      </c>
      <c r="AC2" s="16">
        <v>37</v>
      </c>
      <c r="AD2" s="16">
        <v>25.8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0.49710982658959535</v>
      </c>
    </row>
    <row r="3" spans="1:40">
      <c r="A3" s="20">
        <f>MAX(X:X)</f>
        <v>1140307</v>
      </c>
      <c r="B3" s="19" t="str">
        <f>K6&amp;J7</f>
        <v>4周前</v>
      </c>
      <c r="C3" s="39" t="s">
        <v>137</v>
      </c>
      <c r="D3" s="21" t="s">
        <v>24</v>
      </c>
      <c r="E3" s="20">
        <f>LOOKUP($A$3,日期,體重_kg)</f>
        <v>48.6</v>
      </c>
      <c r="F3" s="20">
        <f>LOOKUP($A$3,日期,體重變化)</f>
        <v>-3.2999999999999972</v>
      </c>
      <c r="G3" s="20" t="str">
        <f>IF(E3&lt;C8,"Q1",IF(E3&lt;C9,"Q2",IF(E3&lt;C10,"Q3",IF(E3&lt;3000,"Q4"))))</f>
        <v>Q1</v>
      </c>
      <c r="H3" s="20">
        <f>LOOKUP($A$3,日期,體脂率)</f>
        <v>21.8</v>
      </c>
      <c r="I3" s="20">
        <f>LOOKUP($A$3,日期,體脂率變化)</f>
        <v>-2.3999999999999986</v>
      </c>
      <c r="J3" s="20" t="str">
        <f>IF(H3&lt;D8,"Q1",IF(H3&lt;D9,"Q2",IF(H3&lt;D10,"Q3",IF(H3&lt;3000,"Q4"))))</f>
        <v>Q1</v>
      </c>
      <c r="K3" s="20">
        <f>LOOKUP($A$3,日期,脂肪重_kg)</f>
        <v>10.6</v>
      </c>
      <c r="L3" s="20">
        <f>LOOKUP($A$3,日期,脂肪重變化)</f>
        <v>-2</v>
      </c>
      <c r="M3" s="20" t="str">
        <f>IF(K3&lt;E8,"Q1",IF(K3&lt;E9,"Q2",IF(K3&lt;E10,"Q3",IF(K3&lt;3000,"Q4"))))</f>
        <v>Q1</v>
      </c>
      <c r="N3" s="20">
        <f>LOOKUP($A$3,日期,去脂重_kg)</f>
        <v>38</v>
      </c>
      <c r="O3" s="20">
        <f>LOOKUP($A$3,日期,去脂重變化)</f>
        <v>-1.2999999999999972</v>
      </c>
      <c r="P3" s="20" t="str">
        <f>IF(N3&lt;F8,"Q1",IF(N3&lt;F9,"Q2",IF(N3&lt;F10,"Q3",IF(N3&lt;3000,"Q4"))))</f>
        <v>Q1</v>
      </c>
      <c r="Q3" s="20">
        <f>LOOKUP($A$3,日期,肌肉量)</f>
        <v>35.799999999999997</v>
      </c>
      <c r="R3" s="20">
        <f>LOOKUP($A$3,日期,肌肉量變化)</f>
        <v>-1.2000000000000028</v>
      </c>
      <c r="S3" s="20" t="str">
        <f>IF(Q3&lt;G8,"Q1",IF(Q3&lt;G9,"Q2",IF(Q3&lt;G10,"Q3",IF(Q3&lt;3000,"Q4"))))</f>
        <v>Q1</v>
      </c>
      <c r="T3" s="20">
        <f>LOOKUP($A$3,日期,身體總水份kg)</f>
        <v>24.7</v>
      </c>
      <c r="U3" s="22">
        <f>LOOKUP($A$3,日期,水分變化KG)</f>
        <v>-1.1000000000000014</v>
      </c>
      <c r="V3" s="23">
        <f>LOOKUP($A$3,日期,水分變化)</f>
        <v>1.1120626085301732E-2</v>
      </c>
      <c r="W3" s="20" t="str">
        <f>IF(T3&lt;H8,"Q1",IF(T3&lt;H9,"Q2",IF(T3&lt;H10,"Q3",IF(T3&lt;3000,"Q4"))))</f>
        <v>Q1</v>
      </c>
      <c r="X3" s="15">
        <v>1140307</v>
      </c>
      <c r="Y3" s="16">
        <v>48.6</v>
      </c>
      <c r="Z3" s="16">
        <v>21.8</v>
      </c>
      <c r="AA3" s="16">
        <v>10.6</v>
      </c>
      <c r="AB3" s="16">
        <v>38</v>
      </c>
      <c r="AC3" s="16">
        <v>35.799999999999997</v>
      </c>
      <c r="AD3" s="16">
        <v>24.7</v>
      </c>
      <c r="AE3" s="15">
        <f t="shared" ref="AE3:AE55" si="2">X2</f>
        <v>1140204</v>
      </c>
      <c r="AF3" s="17">
        <f t="shared" si="0"/>
        <v>45723</v>
      </c>
      <c r="AG3" s="18">
        <f t="shared" si="1"/>
        <v>0.50823045267489708</v>
      </c>
      <c r="AH3" s="19">
        <f t="shared" ref="AH3:AM18" si="3">Y3-Y2</f>
        <v>-3.2999999999999972</v>
      </c>
      <c r="AI3" s="24">
        <f t="shared" si="3"/>
        <v>-2.3999999999999986</v>
      </c>
      <c r="AJ3" s="24">
        <f t="shared" si="3"/>
        <v>-2</v>
      </c>
      <c r="AK3" s="24">
        <f t="shared" si="3"/>
        <v>-1.2999999999999972</v>
      </c>
      <c r="AL3" s="24">
        <f t="shared" si="3"/>
        <v>-1.2000000000000028</v>
      </c>
      <c r="AM3" s="19">
        <f t="shared" si="3"/>
        <v>-1.1000000000000014</v>
      </c>
      <c r="AN3" s="25">
        <f>AG3-AG2</f>
        <v>1.1120626085301732E-2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/>
      <c r="Y4" s="16"/>
      <c r="Z4" s="16"/>
      <c r="AA4" s="16"/>
      <c r="AB4" s="16"/>
      <c r="AC4" s="16"/>
      <c r="AD4" s="16"/>
      <c r="AE4" s="15">
        <f t="shared" si="2"/>
        <v>1140307</v>
      </c>
      <c r="AF4" s="17" t="e">
        <f t="shared" si="0"/>
        <v>#VALUE!</v>
      </c>
      <c r="AG4" s="18" t="e">
        <f t="shared" si="1"/>
        <v>#DIV/0!</v>
      </c>
      <c r="AH4" s="19">
        <f t="shared" si="3"/>
        <v>-48.6</v>
      </c>
      <c r="AI4" s="24">
        <f t="shared" si="3"/>
        <v>-21.8</v>
      </c>
      <c r="AJ4" s="24">
        <f t="shared" si="3"/>
        <v>-10.6</v>
      </c>
      <c r="AK4" s="24">
        <f t="shared" si="3"/>
        <v>-38</v>
      </c>
      <c r="AL4" s="24">
        <f t="shared" si="3"/>
        <v>-35.799999999999997</v>
      </c>
      <c r="AM4" s="19">
        <f t="shared" si="3"/>
        <v>-24.7</v>
      </c>
      <c r="AN4" s="25" t="e">
        <f t="shared" ref="AN4:AN55" si="4">AG4-AG3</f>
        <v>#DIV/0!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/>
      <c r="Y5" s="16"/>
      <c r="Z5" s="16"/>
      <c r="AA5" s="16"/>
      <c r="AB5" s="16"/>
      <c r="AC5" s="16"/>
      <c r="AD5" s="16"/>
      <c r="AE5" s="15">
        <f t="shared" si="2"/>
        <v>0</v>
      </c>
      <c r="AF5" s="17" t="e">
        <f t="shared" si="0"/>
        <v>#VALUE!</v>
      </c>
      <c r="AG5" s="18" t="e">
        <f t="shared" si="1"/>
        <v>#DIV/0!</v>
      </c>
      <c r="AH5" s="19">
        <f t="shared" si="3"/>
        <v>0</v>
      </c>
      <c r="AI5" s="24">
        <f t="shared" si="3"/>
        <v>0</v>
      </c>
      <c r="AJ5" s="24">
        <f t="shared" si="3"/>
        <v>0</v>
      </c>
      <c r="AK5" s="24">
        <f t="shared" si="3"/>
        <v>0</v>
      </c>
      <c r="AL5" s="24">
        <f t="shared" si="3"/>
        <v>0</v>
      </c>
      <c r="AM5" s="19">
        <f t="shared" si="3"/>
        <v>0</v>
      </c>
      <c r="AN5" s="25" t="e">
        <f t="shared" si="4"/>
        <v>#DIV/0!</v>
      </c>
    </row>
    <row r="6" spans="1:40">
      <c r="B6" s="29" t="s">
        <v>10</v>
      </c>
      <c r="C6" s="31">
        <f t="shared" ref="C6:H6" si="5">_xlfn.QUARTILE.INC(Y:Y,1)</f>
        <v>49.424999999999997</v>
      </c>
      <c r="D6" s="31">
        <f t="shared" si="5"/>
        <v>22.4</v>
      </c>
      <c r="E6" s="31">
        <f t="shared" si="5"/>
        <v>11.1</v>
      </c>
      <c r="F6" s="31">
        <f t="shared" si="5"/>
        <v>38.325000000000003</v>
      </c>
      <c r="G6" s="31">
        <f t="shared" si="5"/>
        <v>36.099999999999994</v>
      </c>
      <c r="H6" s="31">
        <f t="shared" si="5"/>
        <v>24.975000000000001</v>
      </c>
      <c r="J6" s="28">
        <f>A4-B4</f>
        <v>31</v>
      </c>
      <c r="K6" s="28">
        <f>ROUND(K7,0)</f>
        <v>4</v>
      </c>
      <c r="X6" s="15"/>
      <c r="Y6" s="16"/>
      <c r="Z6" s="16"/>
      <c r="AA6" s="16"/>
      <c r="AB6" s="16"/>
      <c r="AC6" s="16"/>
      <c r="AD6" s="16"/>
      <c r="AE6" s="15">
        <f t="shared" si="2"/>
        <v>0</v>
      </c>
      <c r="AF6" s="17" t="e">
        <f t="shared" si="0"/>
        <v>#VALUE!</v>
      </c>
      <c r="AG6" s="18" t="e">
        <f t="shared" si="1"/>
        <v>#DIV/0!</v>
      </c>
      <c r="AH6" s="19">
        <f t="shared" si="3"/>
        <v>0</v>
      </c>
      <c r="AI6" s="24">
        <f t="shared" si="3"/>
        <v>0</v>
      </c>
      <c r="AJ6" s="24">
        <f t="shared" si="3"/>
        <v>0</v>
      </c>
      <c r="AK6" s="24">
        <f t="shared" si="3"/>
        <v>0</v>
      </c>
      <c r="AL6" s="24">
        <f t="shared" si="3"/>
        <v>0</v>
      </c>
      <c r="AM6" s="19">
        <f t="shared" si="3"/>
        <v>0</v>
      </c>
      <c r="AN6" s="25" t="e">
        <f t="shared" si="4"/>
        <v>#DIV/0!</v>
      </c>
    </row>
    <row r="7" spans="1:40">
      <c r="B7" s="19" t="str">
        <f>C3</f>
        <v>范羽喬</v>
      </c>
      <c r="C7" s="19">
        <f>E3</f>
        <v>48.6</v>
      </c>
      <c r="D7" s="19">
        <f>H3</f>
        <v>21.8</v>
      </c>
      <c r="E7" s="19">
        <f>K3</f>
        <v>10.6</v>
      </c>
      <c r="F7" s="19">
        <f>N3</f>
        <v>38</v>
      </c>
      <c r="G7" s="19">
        <f>Q3</f>
        <v>35.799999999999997</v>
      </c>
      <c r="H7" s="19">
        <f>T3</f>
        <v>24.7</v>
      </c>
      <c r="J7" s="32" t="s">
        <v>21</v>
      </c>
      <c r="K7" s="19">
        <f>J6/7</f>
        <v>4.4285714285714288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50.25</v>
      </c>
      <c r="D8" s="31">
        <f t="shared" si="6"/>
        <v>23</v>
      </c>
      <c r="E8" s="31">
        <f t="shared" si="6"/>
        <v>11.6</v>
      </c>
      <c r="F8" s="31">
        <f t="shared" si="6"/>
        <v>38.65</v>
      </c>
      <c r="G8" s="31">
        <f t="shared" si="6"/>
        <v>36.4</v>
      </c>
      <c r="H8" s="31">
        <f t="shared" si="6"/>
        <v>25.25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51.075000000000003</v>
      </c>
      <c r="D9" s="31">
        <f t="shared" si="7"/>
        <v>23.6</v>
      </c>
      <c r="E9" s="31">
        <f t="shared" si="7"/>
        <v>12.1</v>
      </c>
      <c r="F9" s="31">
        <f t="shared" si="7"/>
        <v>38.974999999999994</v>
      </c>
      <c r="G9" s="31">
        <f t="shared" si="7"/>
        <v>36.700000000000003</v>
      </c>
      <c r="H9" s="31">
        <f t="shared" si="7"/>
        <v>25.524999999999999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51.9</v>
      </c>
      <c r="D10" s="31">
        <f t="shared" si="8"/>
        <v>24.2</v>
      </c>
      <c r="E10" s="31">
        <f t="shared" si="8"/>
        <v>12.6</v>
      </c>
      <c r="F10" s="31">
        <f t="shared" si="8"/>
        <v>39.299999999999997</v>
      </c>
      <c r="G10" s="31">
        <f t="shared" si="8"/>
        <v>37</v>
      </c>
      <c r="H10" s="31">
        <f t="shared" si="8"/>
        <v>25.8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 t="e">
        <f>LOOKUP(B15,日期,上次量測)</f>
        <v>#N/A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 t="e">
        <f>LOOKUP(B16,日期,上次量測)</f>
        <v>#N/A</v>
      </c>
      <c r="C15" s="19" t="e">
        <f t="shared" si="9"/>
        <v>#N/A</v>
      </c>
      <c r="D15" s="19" t="e">
        <f t="shared" si="10"/>
        <v>#N/A</v>
      </c>
      <c r="E15" s="19" t="e">
        <f t="shared" si="11"/>
        <v>#N/A</v>
      </c>
      <c r="F15" s="19" t="e">
        <f t="shared" si="12"/>
        <v>#N/A</v>
      </c>
      <c r="G15" s="19" t="e">
        <f t="shared" si="13"/>
        <v>#N/A</v>
      </c>
      <c r="H15" s="19" t="e">
        <f t="shared" si="14"/>
        <v>#N/A</v>
      </c>
      <c r="I15" s="25" t="e">
        <f t="shared" si="15"/>
        <v>#N/A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0</v>
      </c>
      <c r="C16" s="19" t="e">
        <f t="shared" si="9"/>
        <v>#N/A</v>
      </c>
      <c r="D16" s="19" t="e">
        <f t="shared" si="10"/>
        <v>#N/A</v>
      </c>
      <c r="E16" s="19" t="e">
        <f t="shared" si="11"/>
        <v>#N/A</v>
      </c>
      <c r="F16" s="19" t="e">
        <f t="shared" si="12"/>
        <v>#N/A</v>
      </c>
      <c r="G16" s="19" t="e">
        <f t="shared" si="13"/>
        <v>#N/A</v>
      </c>
      <c r="H16" s="19" t="e">
        <f t="shared" si="14"/>
        <v>#N/A</v>
      </c>
      <c r="I16" s="25" t="e">
        <f t="shared" si="15"/>
        <v>#N/A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1140204</v>
      </c>
      <c r="C17" s="19">
        <f t="shared" si="9"/>
        <v>51.9</v>
      </c>
      <c r="D17" s="19">
        <f t="shared" si="10"/>
        <v>24.2</v>
      </c>
      <c r="E17" s="19">
        <f t="shared" si="11"/>
        <v>12.6</v>
      </c>
      <c r="F17" s="19">
        <f t="shared" si="12"/>
        <v>39.299999999999997</v>
      </c>
      <c r="G17" s="19">
        <f t="shared" si="13"/>
        <v>37</v>
      </c>
      <c r="H17" s="19">
        <f t="shared" si="14"/>
        <v>25.8</v>
      </c>
      <c r="I17" s="25">
        <f t="shared" si="15"/>
        <v>0.49710982658959535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1140307</v>
      </c>
      <c r="C18" s="19">
        <f t="shared" si="9"/>
        <v>48.6</v>
      </c>
      <c r="D18" s="19">
        <f t="shared" si="10"/>
        <v>21.8</v>
      </c>
      <c r="E18" s="19">
        <f t="shared" si="11"/>
        <v>10.6</v>
      </c>
      <c r="F18" s="19">
        <f t="shared" si="12"/>
        <v>38</v>
      </c>
      <c r="G18" s="19">
        <f t="shared" si="13"/>
        <v>35.799999999999997</v>
      </c>
      <c r="H18" s="19">
        <f t="shared" si="14"/>
        <v>24.7</v>
      </c>
      <c r="I18" s="25">
        <f t="shared" si="15"/>
        <v>0.50823045267489708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240B1EFD-4333-4518-B754-19D4905E9325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8832CF-33DF-492E-B159-55C0BCCD53FB}">
          <x14:formula1>
            <xm:f>資料輸入!$N:$N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A2FF-A027-471F-8027-DB4AF6130D8F}">
  <sheetPr>
    <tabColor theme="5" tint="0.59999389629810485"/>
  </sheetPr>
  <dimension ref="A1:AN55"/>
  <sheetViews>
    <sheetView zoomScale="70" zoomScaleNormal="70" workbookViewId="0">
      <selection activeCell="D3" sqref="D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3">_xlfn._xlws.SORT(_xlfn._xlws.FILTER(資料輸入!F:L, ISNUMBER(MATCH(資料輸入!E:E, 王薇嘉!C3, 0))), 1, TRUE)</f>
        <v>1140204</v>
      </c>
      <c r="Y2" s="16">
        <v>64.900000000000006</v>
      </c>
      <c r="Z2" s="16">
        <v>27.9</v>
      </c>
      <c r="AA2" s="16">
        <v>18.100000000000001</v>
      </c>
      <c r="AB2" s="16">
        <v>46.8</v>
      </c>
      <c r="AC2" s="16">
        <v>43.9</v>
      </c>
      <c r="AD2" s="16">
        <v>34.299999999999997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0.52850539291217247</v>
      </c>
    </row>
    <row r="3" spans="1:40">
      <c r="A3" s="20">
        <f>MAX(X:X)</f>
        <v>1140307</v>
      </c>
      <c r="B3" s="19" t="str">
        <f>K6&amp;J7</f>
        <v>4周前</v>
      </c>
      <c r="C3" s="39" t="s">
        <v>138</v>
      </c>
      <c r="D3" s="21" t="s">
        <v>24</v>
      </c>
      <c r="E3" s="20">
        <f>LOOKUP($A$3,日期,體重_kg)</f>
        <v>64.900000000000006</v>
      </c>
      <c r="F3" s="20">
        <f>LOOKUP($A$3,日期,體重變化)</f>
        <v>0</v>
      </c>
      <c r="G3" s="20" t="str">
        <f>IF(E3&lt;C8,"Q1",IF(E3&lt;C9,"Q2",IF(E3&lt;C10,"Q3",IF(E3&lt;3000,"Q4"))))</f>
        <v>Q4</v>
      </c>
      <c r="H3" s="20">
        <f>LOOKUP($A$3,日期,體脂率)</f>
        <v>25.7</v>
      </c>
      <c r="I3" s="20">
        <f>LOOKUP($A$3,日期,體脂率變化)</f>
        <v>-2.1999999999999993</v>
      </c>
      <c r="J3" s="20" t="str">
        <f>IF(H3&lt;D8,"Q1",IF(H3&lt;D9,"Q2",IF(H3&lt;D10,"Q3",IF(H3&lt;3000,"Q4"))))</f>
        <v>Q1</v>
      </c>
      <c r="K3" s="20">
        <f>LOOKUP($A$3,日期,脂肪重_kg)</f>
        <v>16.7</v>
      </c>
      <c r="L3" s="20">
        <f>LOOKUP($A$3,日期,脂肪重變化)</f>
        <v>-1.4000000000000021</v>
      </c>
      <c r="M3" s="20" t="str">
        <f>IF(K3&lt;E8,"Q1",IF(K3&lt;E9,"Q2",IF(K3&lt;E10,"Q3",IF(K3&lt;3000,"Q4"))))</f>
        <v>Q1</v>
      </c>
      <c r="N3" s="20">
        <f>LOOKUP($A$3,日期,去脂重_kg)</f>
        <v>48.2</v>
      </c>
      <c r="O3" s="20">
        <f>LOOKUP($A$3,日期,去脂重變化)</f>
        <v>1.4000000000000057</v>
      </c>
      <c r="P3" s="20" t="str">
        <f>IF(N3&lt;F8,"Q1",IF(N3&lt;F9,"Q2",IF(N3&lt;F10,"Q3",IF(N3&lt;3000,"Q4"))))</f>
        <v>Q4</v>
      </c>
      <c r="Q3" s="20">
        <f>LOOKUP($A$3,日期,肌肉量)</f>
        <v>45.2</v>
      </c>
      <c r="R3" s="20">
        <f>LOOKUP($A$3,日期,肌肉量變化)</f>
        <v>1.3000000000000043</v>
      </c>
      <c r="S3" s="20" t="str">
        <f>IF(Q3&lt;G8,"Q1",IF(Q3&lt;G9,"Q2",IF(Q3&lt;G10,"Q3",IF(Q3&lt;3000,"Q4"))))</f>
        <v>Q4</v>
      </c>
      <c r="T3" s="20">
        <f>LOOKUP($A$3,日期,身體總水份kg)</f>
        <v>35.299999999999997</v>
      </c>
      <c r="U3" s="22">
        <f>LOOKUP($A$3,日期,水分變化KG)</f>
        <v>1</v>
      </c>
      <c r="V3" s="23">
        <f>LOOKUP($A$3,日期,水分變化)</f>
        <v>1.5408320493066285E-2</v>
      </c>
      <c r="W3" s="20" t="str">
        <f>IF(T3&lt;H8,"Q1",IF(T3&lt;H9,"Q2",IF(T3&lt;H10,"Q3",IF(T3&lt;3000,"Q4"))))</f>
        <v>Q4</v>
      </c>
      <c r="X3" s="15">
        <v>1140307</v>
      </c>
      <c r="Y3" s="16">
        <v>64.900000000000006</v>
      </c>
      <c r="Z3" s="16">
        <v>25.7</v>
      </c>
      <c r="AA3" s="16">
        <v>16.7</v>
      </c>
      <c r="AB3" s="16">
        <v>48.2</v>
      </c>
      <c r="AC3" s="16">
        <v>45.2</v>
      </c>
      <c r="AD3" s="16">
        <v>35.299999999999997</v>
      </c>
      <c r="AE3" s="15">
        <f t="shared" ref="AE3:AE55" si="2">X2</f>
        <v>1140204</v>
      </c>
      <c r="AF3" s="17">
        <f t="shared" si="0"/>
        <v>45723</v>
      </c>
      <c r="AG3" s="18">
        <f t="shared" si="1"/>
        <v>0.54391371340523875</v>
      </c>
      <c r="AH3" s="19">
        <f t="shared" ref="AH3:AM18" si="3">Y3-Y2</f>
        <v>0</v>
      </c>
      <c r="AI3" s="24">
        <f t="shared" si="3"/>
        <v>-2.1999999999999993</v>
      </c>
      <c r="AJ3" s="24">
        <f t="shared" si="3"/>
        <v>-1.4000000000000021</v>
      </c>
      <c r="AK3" s="24">
        <f t="shared" si="3"/>
        <v>1.4000000000000057</v>
      </c>
      <c r="AL3" s="24">
        <f t="shared" si="3"/>
        <v>1.3000000000000043</v>
      </c>
      <c r="AM3" s="19">
        <f t="shared" si="3"/>
        <v>1</v>
      </c>
      <c r="AN3" s="25">
        <f>AG3-AG2</f>
        <v>1.5408320493066285E-2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/>
      <c r="Y4" s="16"/>
      <c r="Z4" s="16"/>
      <c r="AA4" s="16"/>
      <c r="AB4" s="16"/>
      <c r="AC4" s="16"/>
      <c r="AD4" s="16"/>
      <c r="AE4" s="15">
        <f t="shared" si="2"/>
        <v>1140307</v>
      </c>
      <c r="AF4" s="17" t="e">
        <f t="shared" si="0"/>
        <v>#VALUE!</v>
      </c>
      <c r="AG4" s="18" t="e">
        <f t="shared" si="1"/>
        <v>#DIV/0!</v>
      </c>
      <c r="AH4" s="19">
        <f t="shared" si="3"/>
        <v>-64.900000000000006</v>
      </c>
      <c r="AI4" s="24">
        <f t="shared" si="3"/>
        <v>-25.7</v>
      </c>
      <c r="AJ4" s="24">
        <f t="shared" si="3"/>
        <v>-16.7</v>
      </c>
      <c r="AK4" s="24">
        <f t="shared" si="3"/>
        <v>-48.2</v>
      </c>
      <c r="AL4" s="24">
        <f t="shared" si="3"/>
        <v>-45.2</v>
      </c>
      <c r="AM4" s="19">
        <f t="shared" si="3"/>
        <v>-35.299999999999997</v>
      </c>
      <c r="AN4" s="25" t="e">
        <f t="shared" ref="AN4:AN55" si="4">AG4-AG3</f>
        <v>#DIV/0!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/>
      <c r="Y5" s="16"/>
      <c r="Z5" s="16"/>
      <c r="AA5" s="16"/>
      <c r="AB5" s="16"/>
      <c r="AC5" s="16"/>
      <c r="AD5" s="16"/>
      <c r="AE5" s="15">
        <f t="shared" si="2"/>
        <v>0</v>
      </c>
      <c r="AF5" s="17" t="e">
        <f t="shared" si="0"/>
        <v>#VALUE!</v>
      </c>
      <c r="AG5" s="18" t="e">
        <f t="shared" si="1"/>
        <v>#DIV/0!</v>
      </c>
      <c r="AH5" s="19">
        <f t="shared" si="3"/>
        <v>0</v>
      </c>
      <c r="AI5" s="24">
        <f t="shared" si="3"/>
        <v>0</v>
      </c>
      <c r="AJ5" s="24">
        <f t="shared" si="3"/>
        <v>0</v>
      </c>
      <c r="AK5" s="24">
        <f t="shared" si="3"/>
        <v>0</v>
      </c>
      <c r="AL5" s="24">
        <f t="shared" si="3"/>
        <v>0</v>
      </c>
      <c r="AM5" s="19">
        <f t="shared" si="3"/>
        <v>0</v>
      </c>
      <c r="AN5" s="25" t="e">
        <f t="shared" si="4"/>
        <v>#DIV/0!</v>
      </c>
    </row>
    <row r="6" spans="1:40">
      <c r="B6" s="29" t="s">
        <v>10</v>
      </c>
      <c r="C6" s="31">
        <f t="shared" ref="C6:H6" si="5">_xlfn.QUARTILE.INC(Y:Y,1)</f>
        <v>64.900000000000006</v>
      </c>
      <c r="D6" s="31">
        <f t="shared" si="5"/>
        <v>26.25</v>
      </c>
      <c r="E6" s="31">
        <f t="shared" si="5"/>
        <v>17.05</v>
      </c>
      <c r="F6" s="31">
        <f t="shared" si="5"/>
        <v>47.15</v>
      </c>
      <c r="G6" s="31">
        <f t="shared" si="5"/>
        <v>44.225000000000001</v>
      </c>
      <c r="H6" s="31">
        <f t="shared" si="5"/>
        <v>34.549999999999997</v>
      </c>
      <c r="J6" s="28">
        <f>A4-B4</f>
        <v>31</v>
      </c>
      <c r="K6" s="28">
        <f>ROUND(K7,0)</f>
        <v>4</v>
      </c>
      <c r="X6" s="15"/>
      <c r="Y6" s="16"/>
      <c r="Z6" s="16"/>
      <c r="AA6" s="16"/>
      <c r="AB6" s="16"/>
      <c r="AC6" s="16"/>
      <c r="AD6" s="16"/>
      <c r="AE6" s="15">
        <f t="shared" si="2"/>
        <v>0</v>
      </c>
      <c r="AF6" s="17" t="e">
        <f t="shared" si="0"/>
        <v>#VALUE!</v>
      </c>
      <c r="AG6" s="18" t="e">
        <f t="shared" si="1"/>
        <v>#DIV/0!</v>
      </c>
      <c r="AH6" s="19">
        <f t="shared" si="3"/>
        <v>0</v>
      </c>
      <c r="AI6" s="24">
        <f t="shared" si="3"/>
        <v>0</v>
      </c>
      <c r="AJ6" s="24">
        <f t="shared" si="3"/>
        <v>0</v>
      </c>
      <c r="AK6" s="24">
        <f t="shared" si="3"/>
        <v>0</v>
      </c>
      <c r="AL6" s="24">
        <f t="shared" si="3"/>
        <v>0</v>
      </c>
      <c r="AM6" s="19">
        <f t="shared" si="3"/>
        <v>0</v>
      </c>
      <c r="AN6" s="25" t="e">
        <f t="shared" si="4"/>
        <v>#DIV/0!</v>
      </c>
    </row>
    <row r="7" spans="1:40">
      <c r="B7" s="19" t="str">
        <f>C3</f>
        <v>王薇嘉</v>
      </c>
      <c r="C7" s="19">
        <f>E3</f>
        <v>64.900000000000006</v>
      </c>
      <c r="D7" s="19">
        <f>H3</f>
        <v>25.7</v>
      </c>
      <c r="E7" s="19">
        <f>K3</f>
        <v>16.7</v>
      </c>
      <c r="F7" s="19">
        <f>N3</f>
        <v>48.2</v>
      </c>
      <c r="G7" s="19">
        <f>Q3</f>
        <v>45.2</v>
      </c>
      <c r="H7" s="19">
        <f>T3</f>
        <v>35.299999999999997</v>
      </c>
      <c r="J7" s="32" t="s">
        <v>21</v>
      </c>
      <c r="K7" s="19">
        <f>J6/7</f>
        <v>4.4285714285714288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64.900000000000006</v>
      </c>
      <c r="D8" s="31">
        <f t="shared" si="6"/>
        <v>26.799999999999997</v>
      </c>
      <c r="E8" s="31">
        <f t="shared" si="6"/>
        <v>17.399999999999999</v>
      </c>
      <c r="F8" s="31">
        <f t="shared" si="6"/>
        <v>47.5</v>
      </c>
      <c r="G8" s="31">
        <f t="shared" si="6"/>
        <v>44.55</v>
      </c>
      <c r="H8" s="31">
        <f t="shared" si="6"/>
        <v>34.799999999999997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64.900000000000006</v>
      </c>
      <c r="D9" s="31">
        <f t="shared" si="7"/>
        <v>27.349999999999998</v>
      </c>
      <c r="E9" s="31">
        <f t="shared" si="7"/>
        <v>17.75</v>
      </c>
      <c r="F9" s="31">
        <f t="shared" si="7"/>
        <v>47.85</v>
      </c>
      <c r="G9" s="31">
        <f t="shared" si="7"/>
        <v>44.875</v>
      </c>
      <c r="H9" s="31">
        <f t="shared" si="7"/>
        <v>35.049999999999997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64.900000000000006</v>
      </c>
      <c r="D10" s="31">
        <f t="shared" si="8"/>
        <v>27.9</v>
      </c>
      <c r="E10" s="31">
        <f t="shared" si="8"/>
        <v>18.100000000000001</v>
      </c>
      <c r="F10" s="31">
        <f t="shared" si="8"/>
        <v>48.2</v>
      </c>
      <c r="G10" s="31">
        <f t="shared" si="8"/>
        <v>45.2</v>
      </c>
      <c r="H10" s="31">
        <f t="shared" si="8"/>
        <v>35.299999999999997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 t="e">
        <f>LOOKUP(B15,日期,上次量測)</f>
        <v>#N/A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 t="e">
        <f>LOOKUP(B16,日期,上次量測)</f>
        <v>#N/A</v>
      </c>
      <c r="C15" s="19" t="e">
        <f t="shared" si="9"/>
        <v>#N/A</v>
      </c>
      <c r="D15" s="19" t="e">
        <f t="shared" si="10"/>
        <v>#N/A</v>
      </c>
      <c r="E15" s="19" t="e">
        <f t="shared" si="11"/>
        <v>#N/A</v>
      </c>
      <c r="F15" s="19" t="e">
        <f t="shared" si="12"/>
        <v>#N/A</v>
      </c>
      <c r="G15" s="19" t="e">
        <f t="shared" si="13"/>
        <v>#N/A</v>
      </c>
      <c r="H15" s="19" t="e">
        <f t="shared" si="14"/>
        <v>#N/A</v>
      </c>
      <c r="I15" s="25" t="e">
        <f t="shared" si="15"/>
        <v>#N/A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0</v>
      </c>
      <c r="C16" s="19" t="e">
        <f t="shared" si="9"/>
        <v>#N/A</v>
      </c>
      <c r="D16" s="19" t="e">
        <f t="shared" si="10"/>
        <v>#N/A</v>
      </c>
      <c r="E16" s="19" t="e">
        <f t="shared" si="11"/>
        <v>#N/A</v>
      </c>
      <c r="F16" s="19" t="e">
        <f t="shared" si="12"/>
        <v>#N/A</v>
      </c>
      <c r="G16" s="19" t="e">
        <f t="shared" si="13"/>
        <v>#N/A</v>
      </c>
      <c r="H16" s="19" t="e">
        <f t="shared" si="14"/>
        <v>#N/A</v>
      </c>
      <c r="I16" s="25" t="e">
        <f t="shared" si="15"/>
        <v>#N/A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1140204</v>
      </c>
      <c r="C17" s="19">
        <f t="shared" si="9"/>
        <v>64.900000000000006</v>
      </c>
      <c r="D17" s="19">
        <f t="shared" si="10"/>
        <v>27.9</v>
      </c>
      <c r="E17" s="19">
        <f t="shared" si="11"/>
        <v>18.100000000000001</v>
      </c>
      <c r="F17" s="19">
        <f t="shared" si="12"/>
        <v>46.8</v>
      </c>
      <c r="G17" s="19">
        <f t="shared" si="13"/>
        <v>43.9</v>
      </c>
      <c r="H17" s="19">
        <f t="shared" si="14"/>
        <v>34.299999999999997</v>
      </c>
      <c r="I17" s="25">
        <f t="shared" si="15"/>
        <v>0.52850539291217247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1140307</v>
      </c>
      <c r="C18" s="19">
        <f t="shared" si="9"/>
        <v>64.900000000000006</v>
      </c>
      <c r="D18" s="19">
        <f t="shared" si="10"/>
        <v>25.7</v>
      </c>
      <c r="E18" s="19">
        <f t="shared" si="11"/>
        <v>16.7</v>
      </c>
      <c r="F18" s="19">
        <f t="shared" si="12"/>
        <v>48.2</v>
      </c>
      <c r="G18" s="19">
        <f t="shared" si="13"/>
        <v>45.2</v>
      </c>
      <c r="H18" s="19">
        <f t="shared" si="14"/>
        <v>35.299999999999997</v>
      </c>
      <c r="I18" s="25">
        <f t="shared" si="15"/>
        <v>0.54391371340523875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777B3A4D-EB87-40C5-9F01-1F285C394BB7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2CE50A-AEFB-4685-B2D0-7C5B3625AEC1}">
          <x14:formula1>
            <xm:f>資料輸入!$N:$N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44B9-B9DB-4E80-9F71-B96403CD12EE}">
  <sheetPr>
    <tabColor theme="5" tint="0.59999389629810485"/>
  </sheetPr>
  <dimension ref="A1:AN55"/>
  <sheetViews>
    <sheetView zoomScale="70" zoomScaleNormal="70" workbookViewId="0">
      <selection activeCell="D3" sqref="D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3">_xlfn._xlws.SORT(_xlfn._xlws.FILTER(資料輸入!F:L, ISNUMBER(MATCH(資料輸入!E:E, 王婕菱!C3, 0))), 1, TRUE)</f>
        <v>1140204</v>
      </c>
      <c r="Y2" s="16">
        <v>50.2</v>
      </c>
      <c r="Z2" s="16">
        <v>19.3</v>
      </c>
      <c r="AA2" s="16">
        <v>9.6999999999999993</v>
      </c>
      <c r="AB2" s="16">
        <v>40.5</v>
      </c>
      <c r="AC2" s="16">
        <v>38</v>
      </c>
      <c r="AD2" s="16">
        <v>29.6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0.58964143426294813</v>
      </c>
    </row>
    <row r="3" spans="1:40">
      <c r="A3" s="20">
        <f>MAX(X:X)</f>
        <v>1140307</v>
      </c>
      <c r="B3" s="19" t="str">
        <f>K6&amp;J7</f>
        <v>4周前</v>
      </c>
      <c r="C3" s="39" t="s">
        <v>139</v>
      </c>
      <c r="D3" s="21" t="s">
        <v>24</v>
      </c>
      <c r="E3" s="20">
        <f>LOOKUP($A$3,日期,體重_kg)</f>
        <v>48.9</v>
      </c>
      <c r="F3" s="20">
        <f>LOOKUP($A$3,日期,體重變化)</f>
        <v>-1.3000000000000043</v>
      </c>
      <c r="G3" s="20" t="str">
        <f>IF(E3&lt;C8,"Q1",IF(E3&lt;C9,"Q2",IF(E3&lt;C10,"Q3",IF(E3&lt;3000,"Q4"))))</f>
        <v>Q1</v>
      </c>
      <c r="H3" s="20">
        <f>LOOKUP($A$3,日期,體脂率)</f>
        <v>16.8</v>
      </c>
      <c r="I3" s="20">
        <f>LOOKUP($A$3,日期,體脂率變化)</f>
        <v>-2.5</v>
      </c>
      <c r="J3" s="20" t="str">
        <f>IF(H3&lt;D8,"Q1",IF(H3&lt;D9,"Q2",IF(H3&lt;D10,"Q3",IF(H3&lt;3000,"Q4"))))</f>
        <v>Q1</v>
      </c>
      <c r="K3" s="20">
        <f>LOOKUP($A$3,日期,脂肪重_kg)</f>
        <v>8.1999999999999993</v>
      </c>
      <c r="L3" s="20">
        <f>LOOKUP($A$3,日期,脂肪重變化)</f>
        <v>-1.5</v>
      </c>
      <c r="M3" s="20" t="str">
        <f>IF(K3&lt;E8,"Q1",IF(K3&lt;E9,"Q2",IF(K3&lt;E10,"Q3",IF(K3&lt;3000,"Q4"))))</f>
        <v>Q1</v>
      </c>
      <c r="N3" s="20">
        <f>LOOKUP($A$3,日期,去脂重_kg)</f>
        <v>40.700000000000003</v>
      </c>
      <c r="O3" s="20">
        <f>LOOKUP($A$3,日期,去脂重變化)</f>
        <v>0.20000000000000284</v>
      </c>
      <c r="P3" s="20" t="str">
        <f>IF(N3&lt;F8,"Q1",IF(N3&lt;F9,"Q2",IF(N3&lt;F10,"Q3",IF(N3&lt;3000,"Q4"))))</f>
        <v>Q4</v>
      </c>
      <c r="Q3" s="20">
        <f>LOOKUP($A$3,日期,肌肉量)</f>
        <v>38.200000000000003</v>
      </c>
      <c r="R3" s="20">
        <f>LOOKUP($A$3,日期,肌肉量變化)</f>
        <v>0.20000000000000284</v>
      </c>
      <c r="S3" s="20" t="str">
        <f>IF(Q3&lt;G8,"Q1",IF(Q3&lt;G9,"Q2",IF(Q3&lt;G10,"Q3",IF(Q3&lt;3000,"Q4"))))</f>
        <v>Q4</v>
      </c>
      <c r="T3" s="20">
        <f>LOOKUP($A$3,日期,身體總水份kg)</f>
        <v>29.8</v>
      </c>
      <c r="U3" s="22">
        <f>LOOKUP($A$3,日期,水分變化KG)</f>
        <v>0.19999999999999929</v>
      </c>
      <c r="V3" s="23">
        <f>LOOKUP($A$3,日期,水分變化)</f>
        <v>1.9765518702287155E-2</v>
      </c>
      <c r="W3" s="20" t="str">
        <f>IF(T3&lt;H8,"Q1",IF(T3&lt;H9,"Q2",IF(T3&lt;H10,"Q3",IF(T3&lt;3000,"Q4"))))</f>
        <v>Q4</v>
      </c>
      <c r="X3" s="15">
        <v>1140307</v>
      </c>
      <c r="Y3" s="16">
        <v>48.9</v>
      </c>
      <c r="Z3" s="16">
        <v>16.8</v>
      </c>
      <c r="AA3" s="16">
        <v>8.1999999999999993</v>
      </c>
      <c r="AB3" s="16">
        <v>40.700000000000003</v>
      </c>
      <c r="AC3" s="16">
        <v>38.200000000000003</v>
      </c>
      <c r="AD3" s="16">
        <v>29.8</v>
      </c>
      <c r="AE3" s="15">
        <f t="shared" ref="AE3:AE55" si="2">X2</f>
        <v>1140204</v>
      </c>
      <c r="AF3" s="17">
        <f t="shared" si="0"/>
        <v>45723</v>
      </c>
      <c r="AG3" s="18">
        <f t="shared" si="1"/>
        <v>0.60940695296523528</v>
      </c>
      <c r="AH3" s="19">
        <f t="shared" ref="AH3:AM18" si="3">Y3-Y2</f>
        <v>-1.3000000000000043</v>
      </c>
      <c r="AI3" s="24">
        <f t="shared" si="3"/>
        <v>-2.5</v>
      </c>
      <c r="AJ3" s="24">
        <f t="shared" si="3"/>
        <v>-1.5</v>
      </c>
      <c r="AK3" s="24">
        <f t="shared" si="3"/>
        <v>0.20000000000000284</v>
      </c>
      <c r="AL3" s="24">
        <f t="shared" si="3"/>
        <v>0.20000000000000284</v>
      </c>
      <c r="AM3" s="19">
        <f t="shared" si="3"/>
        <v>0.19999999999999929</v>
      </c>
      <c r="AN3" s="25">
        <f>AG3-AG2</f>
        <v>1.9765518702287155E-2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/>
      <c r="Y4" s="16"/>
      <c r="Z4" s="16"/>
      <c r="AA4" s="16"/>
      <c r="AB4" s="16"/>
      <c r="AC4" s="16"/>
      <c r="AD4" s="16"/>
      <c r="AE4" s="15">
        <f t="shared" si="2"/>
        <v>1140307</v>
      </c>
      <c r="AF4" s="17" t="e">
        <f t="shared" si="0"/>
        <v>#VALUE!</v>
      </c>
      <c r="AG4" s="18" t="e">
        <f t="shared" si="1"/>
        <v>#DIV/0!</v>
      </c>
      <c r="AH4" s="19">
        <f t="shared" si="3"/>
        <v>-48.9</v>
      </c>
      <c r="AI4" s="24">
        <f t="shared" si="3"/>
        <v>-16.8</v>
      </c>
      <c r="AJ4" s="24">
        <f t="shared" si="3"/>
        <v>-8.1999999999999993</v>
      </c>
      <c r="AK4" s="24">
        <f t="shared" si="3"/>
        <v>-40.700000000000003</v>
      </c>
      <c r="AL4" s="24">
        <f t="shared" si="3"/>
        <v>-38.200000000000003</v>
      </c>
      <c r="AM4" s="19">
        <f t="shared" si="3"/>
        <v>-29.8</v>
      </c>
      <c r="AN4" s="25" t="e">
        <f t="shared" ref="AN4:AN55" si="4">AG4-AG3</f>
        <v>#DIV/0!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/>
      <c r="Y5" s="16"/>
      <c r="Z5" s="16"/>
      <c r="AA5" s="16"/>
      <c r="AB5" s="16"/>
      <c r="AC5" s="16"/>
      <c r="AD5" s="16"/>
      <c r="AE5" s="15">
        <f t="shared" si="2"/>
        <v>0</v>
      </c>
      <c r="AF5" s="17" t="e">
        <f t="shared" si="0"/>
        <v>#VALUE!</v>
      </c>
      <c r="AG5" s="18" t="e">
        <f t="shared" si="1"/>
        <v>#DIV/0!</v>
      </c>
      <c r="AH5" s="19">
        <f t="shared" si="3"/>
        <v>0</v>
      </c>
      <c r="AI5" s="24">
        <f t="shared" si="3"/>
        <v>0</v>
      </c>
      <c r="AJ5" s="24">
        <f t="shared" si="3"/>
        <v>0</v>
      </c>
      <c r="AK5" s="24">
        <f t="shared" si="3"/>
        <v>0</v>
      </c>
      <c r="AL5" s="24">
        <f t="shared" si="3"/>
        <v>0</v>
      </c>
      <c r="AM5" s="19">
        <f t="shared" si="3"/>
        <v>0</v>
      </c>
      <c r="AN5" s="25" t="e">
        <f t="shared" si="4"/>
        <v>#DIV/0!</v>
      </c>
    </row>
    <row r="6" spans="1:40">
      <c r="B6" s="29" t="s">
        <v>10</v>
      </c>
      <c r="C6" s="31">
        <f t="shared" ref="C6:H6" si="5">_xlfn.QUARTILE.INC(Y:Y,1)</f>
        <v>49.225000000000001</v>
      </c>
      <c r="D6" s="31">
        <f t="shared" si="5"/>
        <v>17.425000000000001</v>
      </c>
      <c r="E6" s="31">
        <f t="shared" si="5"/>
        <v>8.5749999999999993</v>
      </c>
      <c r="F6" s="31">
        <f t="shared" si="5"/>
        <v>40.549999999999997</v>
      </c>
      <c r="G6" s="31">
        <f t="shared" si="5"/>
        <v>38.049999999999997</v>
      </c>
      <c r="H6" s="31">
        <f t="shared" si="5"/>
        <v>29.650000000000002</v>
      </c>
      <c r="J6" s="28">
        <f>A4-B4</f>
        <v>31</v>
      </c>
      <c r="K6" s="28">
        <f>ROUND(K7,0)</f>
        <v>4</v>
      </c>
      <c r="X6" s="15"/>
      <c r="Y6" s="16"/>
      <c r="Z6" s="16"/>
      <c r="AA6" s="16"/>
      <c r="AB6" s="16"/>
      <c r="AC6" s="16"/>
      <c r="AD6" s="16"/>
      <c r="AE6" s="15">
        <f t="shared" si="2"/>
        <v>0</v>
      </c>
      <c r="AF6" s="17" t="e">
        <f t="shared" si="0"/>
        <v>#VALUE!</v>
      </c>
      <c r="AG6" s="18" t="e">
        <f t="shared" si="1"/>
        <v>#DIV/0!</v>
      </c>
      <c r="AH6" s="19">
        <f t="shared" si="3"/>
        <v>0</v>
      </c>
      <c r="AI6" s="24">
        <f t="shared" si="3"/>
        <v>0</v>
      </c>
      <c r="AJ6" s="24">
        <f t="shared" si="3"/>
        <v>0</v>
      </c>
      <c r="AK6" s="24">
        <f t="shared" si="3"/>
        <v>0</v>
      </c>
      <c r="AL6" s="24">
        <f t="shared" si="3"/>
        <v>0</v>
      </c>
      <c r="AM6" s="19">
        <f t="shared" si="3"/>
        <v>0</v>
      </c>
      <c r="AN6" s="25" t="e">
        <f t="shared" si="4"/>
        <v>#DIV/0!</v>
      </c>
    </row>
    <row r="7" spans="1:40">
      <c r="B7" s="19" t="str">
        <f>C3</f>
        <v>王婕菱</v>
      </c>
      <c r="C7" s="19">
        <f>E3</f>
        <v>48.9</v>
      </c>
      <c r="D7" s="19">
        <f>H3</f>
        <v>16.8</v>
      </c>
      <c r="E7" s="19">
        <f>K3</f>
        <v>8.1999999999999993</v>
      </c>
      <c r="F7" s="19">
        <f>N3</f>
        <v>40.700000000000003</v>
      </c>
      <c r="G7" s="19">
        <f>Q3</f>
        <v>38.200000000000003</v>
      </c>
      <c r="H7" s="19">
        <f>T3</f>
        <v>29.8</v>
      </c>
      <c r="J7" s="32" t="s">
        <v>21</v>
      </c>
      <c r="K7" s="19">
        <f>J6/7</f>
        <v>4.4285714285714288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49.55</v>
      </c>
      <c r="D8" s="31">
        <f t="shared" si="6"/>
        <v>18.05</v>
      </c>
      <c r="E8" s="31">
        <f t="shared" si="6"/>
        <v>8.9499999999999993</v>
      </c>
      <c r="F8" s="31">
        <f t="shared" si="6"/>
        <v>40.6</v>
      </c>
      <c r="G8" s="31">
        <f t="shared" si="6"/>
        <v>38.1</v>
      </c>
      <c r="H8" s="31">
        <f t="shared" si="6"/>
        <v>29.700000000000003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49.875</v>
      </c>
      <c r="D9" s="31">
        <f t="shared" si="7"/>
        <v>18.675000000000001</v>
      </c>
      <c r="E9" s="31">
        <f t="shared" si="7"/>
        <v>9.3249999999999993</v>
      </c>
      <c r="F9" s="31">
        <f t="shared" si="7"/>
        <v>40.650000000000006</v>
      </c>
      <c r="G9" s="31">
        <f t="shared" si="7"/>
        <v>38.150000000000006</v>
      </c>
      <c r="H9" s="31">
        <f t="shared" si="7"/>
        <v>29.75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50.2</v>
      </c>
      <c r="D10" s="31">
        <f t="shared" si="8"/>
        <v>19.3</v>
      </c>
      <c r="E10" s="31">
        <f t="shared" si="8"/>
        <v>9.6999999999999993</v>
      </c>
      <c r="F10" s="31">
        <f t="shared" si="8"/>
        <v>40.700000000000003</v>
      </c>
      <c r="G10" s="31">
        <f t="shared" si="8"/>
        <v>38.200000000000003</v>
      </c>
      <c r="H10" s="31">
        <f t="shared" si="8"/>
        <v>29.8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 t="e">
        <f>LOOKUP(B15,日期,上次量測)</f>
        <v>#N/A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 t="e">
        <f>LOOKUP(B16,日期,上次量測)</f>
        <v>#N/A</v>
      </c>
      <c r="C15" s="19" t="e">
        <f t="shared" si="9"/>
        <v>#N/A</v>
      </c>
      <c r="D15" s="19" t="e">
        <f t="shared" si="10"/>
        <v>#N/A</v>
      </c>
      <c r="E15" s="19" t="e">
        <f t="shared" si="11"/>
        <v>#N/A</v>
      </c>
      <c r="F15" s="19" t="e">
        <f t="shared" si="12"/>
        <v>#N/A</v>
      </c>
      <c r="G15" s="19" t="e">
        <f t="shared" si="13"/>
        <v>#N/A</v>
      </c>
      <c r="H15" s="19" t="e">
        <f t="shared" si="14"/>
        <v>#N/A</v>
      </c>
      <c r="I15" s="25" t="e">
        <f t="shared" si="15"/>
        <v>#N/A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0</v>
      </c>
      <c r="C16" s="19" t="e">
        <f t="shared" si="9"/>
        <v>#N/A</v>
      </c>
      <c r="D16" s="19" t="e">
        <f t="shared" si="10"/>
        <v>#N/A</v>
      </c>
      <c r="E16" s="19" t="e">
        <f t="shared" si="11"/>
        <v>#N/A</v>
      </c>
      <c r="F16" s="19" t="e">
        <f t="shared" si="12"/>
        <v>#N/A</v>
      </c>
      <c r="G16" s="19" t="e">
        <f t="shared" si="13"/>
        <v>#N/A</v>
      </c>
      <c r="H16" s="19" t="e">
        <f t="shared" si="14"/>
        <v>#N/A</v>
      </c>
      <c r="I16" s="25" t="e">
        <f t="shared" si="15"/>
        <v>#N/A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1140204</v>
      </c>
      <c r="C17" s="19">
        <f t="shared" si="9"/>
        <v>50.2</v>
      </c>
      <c r="D17" s="19">
        <f t="shared" si="10"/>
        <v>19.3</v>
      </c>
      <c r="E17" s="19">
        <f t="shared" si="11"/>
        <v>9.6999999999999993</v>
      </c>
      <c r="F17" s="19">
        <f t="shared" si="12"/>
        <v>40.5</v>
      </c>
      <c r="G17" s="19">
        <f t="shared" si="13"/>
        <v>38</v>
      </c>
      <c r="H17" s="19">
        <f t="shared" si="14"/>
        <v>29.6</v>
      </c>
      <c r="I17" s="25">
        <f t="shared" si="15"/>
        <v>0.58964143426294813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1140307</v>
      </c>
      <c r="C18" s="19">
        <f t="shared" si="9"/>
        <v>48.9</v>
      </c>
      <c r="D18" s="19">
        <f t="shared" si="10"/>
        <v>16.8</v>
      </c>
      <c r="E18" s="19">
        <f t="shared" si="11"/>
        <v>8.1999999999999993</v>
      </c>
      <c r="F18" s="19">
        <f t="shared" si="12"/>
        <v>40.700000000000003</v>
      </c>
      <c r="G18" s="19">
        <f t="shared" si="13"/>
        <v>38.200000000000003</v>
      </c>
      <c r="H18" s="19">
        <f t="shared" si="14"/>
        <v>29.8</v>
      </c>
      <c r="I18" s="25">
        <f t="shared" si="15"/>
        <v>0.60940695296523528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652DE698-0AA3-40B9-8BD2-6BA2B1A5EC72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47C3F7-25CB-4488-AB16-F0B62159132F}">
          <x14:formula1>
            <xm:f>資料輸入!$N:$N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EF77-A7C9-4E94-891B-C7EC90FB93E3}">
  <sheetPr>
    <tabColor theme="5" tint="0.59999389629810485"/>
  </sheetPr>
  <dimension ref="A1:AN55"/>
  <sheetViews>
    <sheetView zoomScale="70" zoomScaleNormal="70" workbookViewId="0">
      <selection activeCell="C3" sqref="C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3">_xlfn._xlws.SORT(_xlfn._xlws.FILTER(資料輸入!F:L, ISNUMBER(MATCH(資料輸入!E:E, 林家嫙!C3, 0))), 1, TRUE)</f>
        <v>1140204</v>
      </c>
      <c r="Y2" s="16">
        <v>63.3</v>
      </c>
      <c r="Z2" s="16">
        <v>25.9</v>
      </c>
      <c r="AA2" s="16">
        <v>16.399999999999999</v>
      </c>
      <c r="AB2" s="16">
        <v>46.9</v>
      </c>
      <c r="AC2" s="16">
        <v>44</v>
      </c>
      <c r="AD2" s="16">
        <v>34.299999999999997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0.54186413902053709</v>
      </c>
    </row>
    <row r="3" spans="1:40">
      <c r="A3" s="20">
        <f>MAX(X:X)</f>
        <v>1140307</v>
      </c>
      <c r="B3" s="19" t="str">
        <f>K6&amp;J7</f>
        <v>4周前</v>
      </c>
      <c r="C3" s="39" t="s">
        <v>140</v>
      </c>
      <c r="D3" s="21" t="s">
        <v>24</v>
      </c>
      <c r="E3" s="20">
        <f>LOOKUP($A$3,日期,體重_kg)</f>
        <v>62.1</v>
      </c>
      <c r="F3" s="20">
        <f>LOOKUP($A$3,日期,體重變化)</f>
        <v>-1.1999999999999957</v>
      </c>
      <c r="G3" s="20" t="str">
        <f>IF(E3&lt;C8,"Q1",IF(E3&lt;C9,"Q2",IF(E3&lt;C10,"Q3",IF(E3&lt;3000,"Q4"))))</f>
        <v>Q1</v>
      </c>
      <c r="H3" s="20">
        <f>LOOKUP($A$3,日期,體脂率)</f>
        <v>23.9</v>
      </c>
      <c r="I3" s="20">
        <f>LOOKUP($A$3,日期,體脂率變化)</f>
        <v>-2</v>
      </c>
      <c r="J3" s="20" t="str">
        <f>IF(H3&lt;D8,"Q1",IF(H3&lt;D9,"Q2",IF(H3&lt;D10,"Q3",IF(H3&lt;3000,"Q4"))))</f>
        <v>Q1</v>
      </c>
      <c r="K3" s="20">
        <f>LOOKUP($A$3,日期,脂肪重_kg)</f>
        <v>14.8</v>
      </c>
      <c r="L3" s="20">
        <f>LOOKUP($A$3,日期,脂肪重變化)</f>
        <v>-1.5999999999999979</v>
      </c>
      <c r="M3" s="20" t="str">
        <f>IF(K3&lt;E8,"Q1",IF(K3&lt;E9,"Q2",IF(K3&lt;E10,"Q3",IF(K3&lt;3000,"Q4"))))</f>
        <v>Q1</v>
      </c>
      <c r="N3" s="20">
        <f>LOOKUP($A$3,日期,去脂重_kg)</f>
        <v>47.3</v>
      </c>
      <c r="O3" s="20">
        <f>LOOKUP($A$3,日期,去脂重變化)</f>
        <v>0.39999999999999858</v>
      </c>
      <c r="P3" s="20" t="str">
        <f>IF(N3&lt;F8,"Q1",IF(N3&lt;F9,"Q2",IF(N3&lt;F10,"Q3",IF(N3&lt;3000,"Q4"))))</f>
        <v>Q4</v>
      </c>
      <c r="Q3" s="20">
        <f>LOOKUP($A$3,日期,肌肉量)</f>
        <v>44.3</v>
      </c>
      <c r="R3" s="20">
        <f>LOOKUP($A$3,日期,肌肉量變化)</f>
        <v>0.29999999999999716</v>
      </c>
      <c r="S3" s="20" t="str">
        <f>IF(Q3&lt;G8,"Q1",IF(Q3&lt;G9,"Q2",IF(Q3&lt;G10,"Q3",IF(Q3&lt;3000,"Q4"))))</f>
        <v>Q4</v>
      </c>
      <c r="T3" s="20">
        <f>LOOKUP($A$3,日期,身體總水份kg)</f>
        <v>32.6</v>
      </c>
      <c r="U3" s="22">
        <f>LOOKUP($A$3,日期,水分變化KG)</f>
        <v>-1.6999999999999957</v>
      </c>
      <c r="V3" s="23">
        <f>LOOKUP($A$3,日期,水分變化)</f>
        <v>-1.6904396669490396E-2</v>
      </c>
      <c r="W3" s="20" t="str">
        <f>IF(T3&lt;H8,"Q1",IF(T3&lt;H9,"Q2",IF(T3&lt;H10,"Q3",IF(T3&lt;3000,"Q4"))))</f>
        <v>Q1</v>
      </c>
      <c r="X3" s="15">
        <v>1140307</v>
      </c>
      <c r="Y3" s="16">
        <v>62.1</v>
      </c>
      <c r="Z3" s="16">
        <v>23.9</v>
      </c>
      <c r="AA3" s="16">
        <v>14.8</v>
      </c>
      <c r="AB3" s="16">
        <v>47.3</v>
      </c>
      <c r="AC3" s="16">
        <v>44.3</v>
      </c>
      <c r="AD3" s="16">
        <v>32.6</v>
      </c>
      <c r="AE3" s="15">
        <f t="shared" ref="AE3:AE55" si="2">X2</f>
        <v>1140204</v>
      </c>
      <c r="AF3" s="17">
        <f t="shared" si="0"/>
        <v>45723</v>
      </c>
      <c r="AG3" s="18">
        <f t="shared" si="1"/>
        <v>0.5249597423510467</v>
      </c>
      <c r="AH3" s="19">
        <f t="shared" ref="AH3:AM18" si="3">Y3-Y2</f>
        <v>-1.1999999999999957</v>
      </c>
      <c r="AI3" s="24">
        <f t="shared" si="3"/>
        <v>-2</v>
      </c>
      <c r="AJ3" s="24">
        <f t="shared" si="3"/>
        <v>-1.5999999999999979</v>
      </c>
      <c r="AK3" s="24">
        <f t="shared" si="3"/>
        <v>0.39999999999999858</v>
      </c>
      <c r="AL3" s="24">
        <f t="shared" si="3"/>
        <v>0.29999999999999716</v>
      </c>
      <c r="AM3" s="19">
        <f t="shared" si="3"/>
        <v>-1.6999999999999957</v>
      </c>
      <c r="AN3" s="25">
        <f>AG3-AG2</f>
        <v>-1.6904396669490396E-2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/>
      <c r="Y4" s="16"/>
      <c r="Z4" s="16"/>
      <c r="AA4" s="16"/>
      <c r="AB4" s="16"/>
      <c r="AC4" s="16"/>
      <c r="AD4" s="16"/>
      <c r="AE4" s="15">
        <f t="shared" si="2"/>
        <v>1140307</v>
      </c>
      <c r="AF4" s="17" t="e">
        <f t="shared" si="0"/>
        <v>#VALUE!</v>
      </c>
      <c r="AG4" s="18" t="e">
        <f t="shared" si="1"/>
        <v>#DIV/0!</v>
      </c>
      <c r="AH4" s="19">
        <f t="shared" si="3"/>
        <v>-62.1</v>
      </c>
      <c r="AI4" s="24">
        <f t="shared" si="3"/>
        <v>-23.9</v>
      </c>
      <c r="AJ4" s="24">
        <f t="shared" si="3"/>
        <v>-14.8</v>
      </c>
      <c r="AK4" s="24">
        <f t="shared" si="3"/>
        <v>-47.3</v>
      </c>
      <c r="AL4" s="24">
        <f t="shared" si="3"/>
        <v>-44.3</v>
      </c>
      <c r="AM4" s="19">
        <f t="shared" si="3"/>
        <v>-32.6</v>
      </c>
      <c r="AN4" s="25" t="e">
        <f t="shared" ref="AN4:AN55" si="4">AG4-AG3</f>
        <v>#DIV/0!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/>
      <c r="Y5" s="16"/>
      <c r="Z5" s="16"/>
      <c r="AA5" s="16"/>
      <c r="AB5" s="16"/>
      <c r="AC5" s="16"/>
      <c r="AD5" s="16"/>
      <c r="AE5" s="15">
        <f t="shared" si="2"/>
        <v>0</v>
      </c>
      <c r="AF5" s="17" t="e">
        <f t="shared" si="0"/>
        <v>#VALUE!</v>
      </c>
      <c r="AG5" s="18" t="e">
        <f t="shared" si="1"/>
        <v>#DIV/0!</v>
      </c>
      <c r="AH5" s="19">
        <f t="shared" si="3"/>
        <v>0</v>
      </c>
      <c r="AI5" s="24">
        <f t="shared" si="3"/>
        <v>0</v>
      </c>
      <c r="AJ5" s="24">
        <f t="shared" si="3"/>
        <v>0</v>
      </c>
      <c r="AK5" s="24">
        <f t="shared" si="3"/>
        <v>0</v>
      </c>
      <c r="AL5" s="24">
        <f t="shared" si="3"/>
        <v>0</v>
      </c>
      <c r="AM5" s="19">
        <f t="shared" si="3"/>
        <v>0</v>
      </c>
      <c r="AN5" s="25" t="e">
        <f t="shared" si="4"/>
        <v>#DIV/0!</v>
      </c>
    </row>
    <row r="6" spans="1:40">
      <c r="B6" s="29" t="s">
        <v>10</v>
      </c>
      <c r="C6" s="31">
        <f t="shared" ref="C6:H6" si="5">_xlfn.QUARTILE.INC(Y:Y,1)</f>
        <v>62.4</v>
      </c>
      <c r="D6" s="31">
        <f t="shared" si="5"/>
        <v>24.4</v>
      </c>
      <c r="E6" s="31">
        <f t="shared" si="5"/>
        <v>15.2</v>
      </c>
      <c r="F6" s="31">
        <f t="shared" si="5"/>
        <v>47</v>
      </c>
      <c r="G6" s="31">
        <f t="shared" si="5"/>
        <v>44.075000000000003</v>
      </c>
      <c r="H6" s="31">
        <f t="shared" si="5"/>
        <v>33.024999999999999</v>
      </c>
      <c r="J6" s="28">
        <f>A4-B4</f>
        <v>31</v>
      </c>
      <c r="K6" s="28">
        <f>ROUND(K7,0)</f>
        <v>4</v>
      </c>
      <c r="X6" s="15"/>
      <c r="Y6" s="16"/>
      <c r="Z6" s="16"/>
      <c r="AA6" s="16"/>
      <c r="AB6" s="16"/>
      <c r="AC6" s="16"/>
      <c r="AD6" s="16"/>
      <c r="AE6" s="15">
        <f t="shared" si="2"/>
        <v>0</v>
      </c>
      <c r="AF6" s="17" t="e">
        <f t="shared" si="0"/>
        <v>#VALUE!</v>
      </c>
      <c r="AG6" s="18" t="e">
        <f t="shared" si="1"/>
        <v>#DIV/0!</v>
      </c>
      <c r="AH6" s="19">
        <f t="shared" si="3"/>
        <v>0</v>
      </c>
      <c r="AI6" s="24">
        <f t="shared" si="3"/>
        <v>0</v>
      </c>
      <c r="AJ6" s="24">
        <f t="shared" si="3"/>
        <v>0</v>
      </c>
      <c r="AK6" s="24">
        <f t="shared" si="3"/>
        <v>0</v>
      </c>
      <c r="AL6" s="24">
        <f t="shared" si="3"/>
        <v>0</v>
      </c>
      <c r="AM6" s="19">
        <f t="shared" si="3"/>
        <v>0</v>
      </c>
      <c r="AN6" s="25" t="e">
        <f t="shared" si="4"/>
        <v>#DIV/0!</v>
      </c>
    </row>
    <row r="7" spans="1:40">
      <c r="B7" s="19" t="str">
        <f>C3</f>
        <v>林家嫙</v>
      </c>
      <c r="C7" s="19">
        <f>E3</f>
        <v>62.1</v>
      </c>
      <c r="D7" s="19">
        <f>H3</f>
        <v>23.9</v>
      </c>
      <c r="E7" s="19">
        <f>K3</f>
        <v>14.8</v>
      </c>
      <c r="F7" s="19">
        <f>N3</f>
        <v>47.3</v>
      </c>
      <c r="G7" s="19">
        <f>Q3</f>
        <v>44.3</v>
      </c>
      <c r="H7" s="19">
        <f>T3</f>
        <v>32.6</v>
      </c>
      <c r="J7" s="32" t="s">
        <v>21</v>
      </c>
      <c r="K7" s="19">
        <f>J6/7</f>
        <v>4.4285714285714288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62.7</v>
      </c>
      <c r="D8" s="31">
        <f t="shared" si="6"/>
        <v>24.9</v>
      </c>
      <c r="E8" s="31">
        <f t="shared" si="6"/>
        <v>15.6</v>
      </c>
      <c r="F8" s="31">
        <f t="shared" si="6"/>
        <v>47.099999999999994</v>
      </c>
      <c r="G8" s="31">
        <f t="shared" si="6"/>
        <v>44.15</v>
      </c>
      <c r="H8" s="31">
        <f t="shared" si="6"/>
        <v>33.450000000000003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63</v>
      </c>
      <c r="D9" s="31">
        <f t="shared" si="7"/>
        <v>25.4</v>
      </c>
      <c r="E9" s="31">
        <f t="shared" si="7"/>
        <v>16</v>
      </c>
      <c r="F9" s="31">
        <f t="shared" si="7"/>
        <v>47.199999999999996</v>
      </c>
      <c r="G9" s="31">
        <f t="shared" si="7"/>
        <v>44.224999999999994</v>
      </c>
      <c r="H9" s="31">
        <f t="shared" si="7"/>
        <v>33.875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63.3</v>
      </c>
      <c r="D10" s="31">
        <f t="shared" si="8"/>
        <v>25.9</v>
      </c>
      <c r="E10" s="31">
        <f t="shared" si="8"/>
        <v>16.399999999999999</v>
      </c>
      <c r="F10" s="31">
        <f t="shared" si="8"/>
        <v>47.3</v>
      </c>
      <c r="G10" s="31">
        <f t="shared" si="8"/>
        <v>44.3</v>
      </c>
      <c r="H10" s="31">
        <f t="shared" si="8"/>
        <v>34.299999999999997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 t="e">
        <f>LOOKUP(B15,日期,上次量測)</f>
        <v>#N/A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 t="e">
        <f>LOOKUP(B16,日期,上次量測)</f>
        <v>#N/A</v>
      </c>
      <c r="C15" s="19" t="e">
        <f t="shared" si="9"/>
        <v>#N/A</v>
      </c>
      <c r="D15" s="19" t="e">
        <f t="shared" si="10"/>
        <v>#N/A</v>
      </c>
      <c r="E15" s="19" t="e">
        <f t="shared" si="11"/>
        <v>#N/A</v>
      </c>
      <c r="F15" s="19" t="e">
        <f t="shared" si="12"/>
        <v>#N/A</v>
      </c>
      <c r="G15" s="19" t="e">
        <f t="shared" si="13"/>
        <v>#N/A</v>
      </c>
      <c r="H15" s="19" t="e">
        <f t="shared" si="14"/>
        <v>#N/A</v>
      </c>
      <c r="I15" s="25" t="e">
        <f t="shared" si="15"/>
        <v>#N/A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0</v>
      </c>
      <c r="C16" s="19" t="e">
        <f t="shared" si="9"/>
        <v>#N/A</v>
      </c>
      <c r="D16" s="19" t="e">
        <f t="shared" si="10"/>
        <v>#N/A</v>
      </c>
      <c r="E16" s="19" t="e">
        <f t="shared" si="11"/>
        <v>#N/A</v>
      </c>
      <c r="F16" s="19" t="e">
        <f t="shared" si="12"/>
        <v>#N/A</v>
      </c>
      <c r="G16" s="19" t="e">
        <f t="shared" si="13"/>
        <v>#N/A</v>
      </c>
      <c r="H16" s="19" t="e">
        <f t="shared" si="14"/>
        <v>#N/A</v>
      </c>
      <c r="I16" s="25" t="e">
        <f t="shared" si="15"/>
        <v>#N/A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1140204</v>
      </c>
      <c r="C17" s="19">
        <f t="shared" si="9"/>
        <v>63.3</v>
      </c>
      <c r="D17" s="19">
        <f t="shared" si="10"/>
        <v>25.9</v>
      </c>
      <c r="E17" s="19">
        <f t="shared" si="11"/>
        <v>16.399999999999999</v>
      </c>
      <c r="F17" s="19">
        <f t="shared" si="12"/>
        <v>46.9</v>
      </c>
      <c r="G17" s="19">
        <f t="shared" si="13"/>
        <v>44</v>
      </c>
      <c r="H17" s="19">
        <f t="shared" si="14"/>
        <v>34.299999999999997</v>
      </c>
      <c r="I17" s="25">
        <f t="shared" si="15"/>
        <v>0.54186413902053709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1140307</v>
      </c>
      <c r="C18" s="19">
        <f t="shared" si="9"/>
        <v>62.1</v>
      </c>
      <c r="D18" s="19">
        <f t="shared" si="10"/>
        <v>23.9</v>
      </c>
      <c r="E18" s="19">
        <f t="shared" si="11"/>
        <v>14.8</v>
      </c>
      <c r="F18" s="19">
        <f t="shared" si="12"/>
        <v>47.3</v>
      </c>
      <c r="G18" s="19">
        <f t="shared" si="13"/>
        <v>44.3</v>
      </c>
      <c r="H18" s="19">
        <f t="shared" si="14"/>
        <v>32.6</v>
      </c>
      <c r="I18" s="25">
        <f t="shared" si="15"/>
        <v>0.5249597423510467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E3B4B4E9-7310-4F03-9CF2-7FA27FAF9736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90D684-07C8-4C21-9614-45F0A79B6A75}">
          <x14:formula1>
            <xm:f>資料輸入!$N:$N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A003-2EB1-4A14-816D-0E05BB5AF10F}">
  <sheetPr>
    <tabColor theme="5" tint="0.59999389629810485"/>
  </sheetPr>
  <dimension ref="A1:AN55"/>
  <sheetViews>
    <sheetView zoomScale="70" zoomScaleNormal="70" workbookViewId="0">
      <selection activeCell="D3" sqref="D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3">_xlfn._xlws.SORT(_xlfn._xlws.FILTER(資料輸入!F:L, ISNUMBER(MATCH(資料輸入!E:E, 蔣芷昀!C3, 0))), 1, TRUE)</f>
        <v>1140204</v>
      </c>
      <c r="Y2" s="16">
        <v>55.7</v>
      </c>
      <c r="Z2" s="16">
        <v>21.1</v>
      </c>
      <c r="AA2" s="16">
        <v>11.8</v>
      </c>
      <c r="AB2" s="16">
        <v>43.9</v>
      </c>
      <c r="AC2" s="16">
        <v>41.2</v>
      </c>
      <c r="AD2" s="16">
        <v>29.6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0.5314183123877918</v>
      </c>
    </row>
    <row r="3" spans="1:40">
      <c r="A3" s="20">
        <f>MAX(X:X)</f>
        <v>1140307</v>
      </c>
      <c r="B3" s="19" t="str">
        <f>K6&amp;J7</f>
        <v>4周前</v>
      </c>
      <c r="C3" s="39" t="s">
        <v>142</v>
      </c>
      <c r="D3" s="21" t="s">
        <v>24</v>
      </c>
      <c r="E3" s="20">
        <f>LOOKUP($A$3,日期,體重_kg)</f>
        <v>53.5</v>
      </c>
      <c r="F3" s="20">
        <f>LOOKUP($A$3,日期,體重變化)</f>
        <v>-2.2000000000000028</v>
      </c>
      <c r="G3" s="20" t="str">
        <f>IF(E3&lt;C8,"Q1",IF(E3&lt;C9,"Q2",IF(E3&lt;C10,"Q3",IF(E3&lt;3000,"Q4"))))</f>
        <v>Q1</v>
      </c>
      <c r="H3" s="20">
        <f>LOOKUP($A$3,日期,體脂率)</f>
        <v>17.2</v>
      </c>
      <c r="I3" s="20">
        <f>LOOKUP($A$3,日期,體脂率變化)</f>
        <v>-3.9000000000000021</v>
      </c>
      <c r="J3" s="20" t="str">
        <f>IF(H3&lt;D8,"Q1",IF(H3&lt;D9,"Q2",IF(H3&lt;D10,"Q3",IF(H3&lt;3000,"Q4"))))</f>
        <v>Q1</v>
      </c>
      <c r="K3" s="20">
        <f>LOOKUP($A$3,日期,脂肪重_kg)</f>
        <v>9.1999999999999993</v>
      </c>
      <c r="L3" s="20">
        <f>LOOKUP($A$3,日期,脂肪重變化)</f>
        <v>-2.6000000000000014</v>
      </c>
      <c r="M3" s="20" t="str">
        <f>IF(K3&lt;E8,"Q1",IF(K3&lt;E9,"Q2",IF(K3&lt;E10,"Q3",IF(K3&lt;3000,"Q4"))))</f>
        <v>Q1</v>
      </c>
      <c r="N3" s="20">
        <f>LOOKUP($A$3,日期,去脂重_kg)</f>
        <v>44.3</v>
      </c>
      <c r="O3" s="20">
        <f>LOOKUP($A$3,日期,去脂重變化)</f>
        <v>0.39999999999999858</v>
      </c>
      <c r="P3" s="20" t="str">
        <f>IF(N3&lt;F8,"Q1",IF(N3&lt;F9,"Q2",IF(N3&lt;F10,"Q3",IF(N3&lt;3000,"Q4"))))</f>
        <v>Q4</v>
      </c>
      <c r="Q3" s="20">
        <f>LOOKUP($A$3,日期,肌肉量)</f>
        <v>41.6</v>
      </c>
      <c r="R3" s="20">
        <f>LOOKUP($A$3,日期,肌肉量變化)</f>
        <v>0.39999999999999858</v>
      </c>
      <c r="S3" s="20" t="str">
        <f>IF(Q3&lt;G8,"Q1",IF(Q3&lt;G9,"Q2",IF(Q3&lt;G10,"Q3",IF(Q3&lt;3000,"Q4"))))</f>
        <v>Q4</v>
      </c>
      <c r="T3" s="20">
        <f>LOOKUP($A$3,日期,身體總水份kg)</f>
        <v>29.3</v>
      </c>
      <c r="U3" s="22">
        <f>LOOKUP($A$3,日期,水分變化KG)</f>
        <v>-0.30000000000000071</v>
      </c>
      <c r="V3" s="23">
        <f>LOOKUP($A$3,日期,水分變化)</f>
        <v>1.6245239014077373E-2</v>
      </c>
      <c r="W3" s="20" t="str">
        <f>IF(T3&lt;H8,"Q1",IF(T3&lt;H9,"Q2",IF(T3&lt;H10,"Q3",IF(T3&lt;3000,"Q4"))))</f>
        <v>Q1</v>
      </c>
      <c r="X3" s="15">
        <v>1140307</v>
      </c>
      <c r="Y3" s="16">
        <v>53.5</v>
      </c>
      <c r="Z3" s="16">
        <v>17.2</v>
      </c>
      <c r="AA3" s="16">
        <v>9.1999999999999993</v>
      </c>
      <c r="AB3" s="16">
        <v>44.3</v>
      </c>
      <c r="AC3" s="16">
        <v>41.6</v>
      </c>
      <c r="AD3" s="16">
        <v>29.3</v>
      </c>
      <c r="AE3" s="15">
        <f t="shared" ref="AE3:AE55" si="2">X2</f>
        <v>1140204</v>
      </c>
      <c r="AF3" s="17">
        <f t="shared" si="0"/>
        <v>45723</v>
      </c>
      <c r="AG3" s="18">
        <f t="shared" si="1"/>
        <v>0.54766355140186918</v>
      </c>
      <c r="AH3" s="19">
        <f t="shared" ref="AH3:AM18" si="3">Y3-Y2</f>
        <v>-2.2000000000000028</v>
      </c>
      <c r="AI3" s="24">
        <f t="shared" si="3"/>
        <v>-3.9000000000000021</v>
      </c>
      <c r="AJ3" s="24">
        <f t="shared" si="3"/>
        <v>-2.6000000000000014</v>
      </c>
      <c r="AK3" s="24">
        <f t="shared" si="3"/>
        <v>0.39999999999999858</v>
      </c>
      <c r="AL3" s="24">
        <f t="shared" si="3"/>
        <v>0.39999999999999858</v>
      </c>
      <c r="AM3" s="19">
        <f t="shared" si="3"/>
        <v>-0.30000000000000071</v>
      </c>
      <c r="AN3" s="25">
        <f>AG3-AG2</f>
        <v>1.6245239014077373E-2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/>
      <c r="Y4" s="16"/>
      <c r="Z4" s="16"/>
      <c r="AA4" s="16"/>
      <c r="AB4" s="16"/>
      <c r="AC4" s="16"/>
      <c r="AD4" s="16"/>
      <c r="AE4" s="15">
        <f t="shared" si="2"/>
        <v>1140307</v>
      </c>
      <c r="AF4" s="17" t="e">
        <f t="shared" si="0"/>
        <v>#VALUE!</v>
      </c>
      <c r="AG4" s="18" t="e">
        <f t="shared" si="1"/>
        <v>#DIV/0!</v>
      </c>
      <c r="AH4" s="19">
        <f t="shared" si="3"/>
        <v>-53.5</v>
      </c>
      <c r="AI4" s="24">
        <f t="shared" si="3"/>
        <v>-17.2</v>
      </c>
      <c r="AJ4" s="24">
        <f t="shared" si="3"/>
        <v>-9.1999999999999993</v>
      </c>
      <c r="AK4" s="24">
        <f t="shared" si="3"/>
        <v>-44.3</v>
      </c>
      <c r="AL4" s="24">
        <f t="shared" si="3"/>
        <v>-41.6</v>
      </c>
      <c r="AM4" s="19">
        <f t="shared" si="3"/>
        <v>-29.3</v>
      </c>
      <c r="AN4" s="25" t="e">
        <f t="shared" ref="AN4:AN55" si="4">AG4-AG3</f>
        <v>#DIV/0!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/>
      <c r="Y5" s="16"/>
      <c r="Z5" s="16"/>
      <c r="AA5" s="16"/>
      <c r="AB5" s="16"/>
      <c r="AC5" s="16"/>
      <c r="AD5" s="16"/>
      <c r="AE5" s="15">
        <f t="shared" si="2"/>
        <v>0</v>
      </c>
      <c r="AF5" s="17" t="e">
        <f t="shared" si="0"/>
        <v>#VALUE!</v>
      </c>
      <c r="AG5" s="18" t="e">
        <f t="shared" si="1"/>
        <v>#DIV/0!</v>
      </c>
      <c r="AH5" s="19">
        <f t="shared" si="3"/>
        <v>0</v>
      </c>
      <c r="AI5" s="24">
        <f t="shared" si="3"/>
        <v>0</v>
      </c>
      <c r="AJ5" s="24">
        <f t="shared" si="3"/>
        <v>0</v>
      </c>
      <c r="AK5" s="24">
        <f t="shared" si="3"/>
        <v>0</v>
      </c>
      <c r="AL5" s="24">
        <f t="shared" si="3"/>
        <v>0</v>
      </c>
      <c r="AM5" s="19">
        <f t="shared" si="3"/>
        <v>0</v>
      </c>
      <c r="AN5" s="25" t="e">
        <f t="shared" si="4"/>
        <v>#DIV/0!</v>
      </c>
    </row>
    <row r="6" spans="1:40">
      <c r="B6" s="29" t="s">
        <v>10</v>
      </c>
      <c r="C6" s="31">
        <f t="shared" ref="C6:H6" si="5">_xlfn.QUARTILE.INC(Y:Y,1)</f>
        <v>54.05</v>
      </c>
      <c r="D6" s="31">
        <f t="shared" si="5"/>
        <v>18.175000000000001</v>
      </c>
      <c r="E6" s="31">
        <f t="shared" si="5"/>
        <v>9.85</v>
      </c>
      <c r="F6" s="31">
        <f t="shared" si="5"/>
        <v>44</v>
      </c>
      <c r="G6" s="31">
        <f t="shared" si="5"/>
        <v>41.300000000000004</v>
      </c>
      <c r="H6" s="31">
        <f t="shared" si="5"/>
        <v>29.375</v>
      </c>
      <c r="J6" s="28">
        <f>A4-B4</f>
        <v>31</v>
      </c>
      <c r="K6" s="28">
        <f>ROUND(K7,0)</f>
        <v>4</v>
      </c>
      <c r="X6" s="15"/>
      <c r="Y6" s="16"/>
      <c r="Z6" s="16"/>
      <c r="AA6" s="16"/>
      <c r="AB6" s="16"/>
      <c r="AC6" s="16"/>
      <c r="AD6" s="16"/>
      <c r="AE6" s="15">
        <f t="shared" si="2"/>
        <v>0</v>
      </c>
      <c r="AF6" s="17" t="e">
        <f t="shared" si="0"/>
        <v>#VALUE!</v>
      </c>
      <c r="AG6" s="18" t="e">
        <f t="shared" si="1"/>
        <v>#DIV/0!</v>
      </c>
      <c r="AH6" s="19">
        <f t="shared" si="3"/>
        <v>0</v>
      </c>
      <c r="AI6" s="24">
        <f t="shared" si="3"/>
        <v>0</v>
      </c>
      <c r="AJ6" s="24">
        <f t="shared" si="3"/>
        <v>0</v>
      </c>
      <c r="AK6" s="24">
        <f t="shared" si="3"/>
        <v>0</v>
      </c>
      <c r="AL6" s="24">
        <f t="shared" si="3"/>
        <v>0</v>
      </c>
      <c r="AM6" s="19">
        <f t="shared" si="3"/>
        <v>0</v>
      </c>
      <c r="AN6" s="25" t="e">
        <f t="shared" si="4"/>
        <v>#DIV/0!</v>
      </c>
    </row>
    <row r="7" spans="1:40">
      <c r="B7" s="19" t="str">
        <f>C3</f>
        <v>蔣芷昀</v>
      </c>
      <c r="C7" s="19">
        <f>E3</f>
        <v>53.5</v>
      </c>
      <c r="D7" s="19">
        <f>H3</f>
        <v>17.2</v>
      </c>
      <c r="E7" s="19">
        <f>K3</f>
        <v>9.1999999999999993</v>
      </c>
      <c r="F7" s="19">
        <f>N3</f>
        <v>44.3</v>
      </c>
      <c r="G7" s="19">
        <f>Q3</f>
        <v>41.6</v>
      </c>
      <c r="H7" s="19">
        <f>T3</f>
        <v>29.3</v>
      </c>
      <c r="J7" s="32" t="s">
        <v>21</v>
      </c>
      <c r="K7" s="19">
        <f>J6/7</f>
        <v>4.4285714285714288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54.6</v>
      </c>
      <c r="D8" s="31">
        <f t="shared" si="6"/>
        <v>19.149999999999999</v>
      </c>
      <c r="E8" s="31">
        <f t="shared" si="6"/>
        <v>10.5</v>
      </c>
      <c r="F8" s="31">
        <f t="shared" si="6"/>
        <v>44.099999999999994</v>
      </c>
      <c r="G8" s="31">
        <f t="shared" si="6"/>
        <v>41.400000000000006</v>
      </c>
      <c r="H8" s="31">
        <f t="shared" si="6"/>
        <v>29.450000000000003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55.150000000000006</v>
      </c>
      <c r="D9" s="31">
        <f t="shared" si="7"/>
        <v>20.125</v>
      </c>
      <c r="E9" s="31">
        <f t="shared" si="7"/>
        <v>11.15</v>
      </c>
      <c r="F9" s="31">
        <f t="shared" si="7"/>
        <v>44.199999999999996</v>
      </c>
      <c r="G9" s="31">
        <f t="shared" si="7"/>
        <v>41.5</v>
      </c>
      <c r="H9" s="31">
        <f t="shared" si="7"/>
        <v>29.525000000000002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55.7</v>
      </c>
      <c r="D10" s="31">
        <f t="shared" si="8"/>
        <v>21.1</v>
      </c>
      <c r="E10" s="31">
        <f t="shared" si="8"/>
        <v>11.8</v>
      </c>
      <c r="F10" s="31">
        <f t="shared" si="8"/>
        <v>44.3</v>
      </c>
      <c r="G10" s="31">
        <f t="shared" si="8"/>
        <v>41.6</v>
      </c>
      <c r="H10" s="31">
        <f t="shared" si="8"/>
        <v>29.6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 t="e">
        <f>LOOKUP(B15,日期,上次量測)</f>
        <v>#N/A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 t="e">
        <f>LOOKUP(B16,日期,上次量測)</f>
        <v>#N/A</v>
      </c>
      <c r="C15" s="19" t="e">
        <f t="shared" si="9"/>
        <v>#N/A</v>
      </c>
      <c r="D15" s="19" t="e">
        <f t="shared" si="10"/>
        <v>#N/A</v>
      </c>
      <c r="E15" s="19" t="e">
        <f t="shared" si="11"/>
        <v>#N/A</v>
      </c>
      <c r="F15" s="19" t="e">
        <f t="shared" si="12"/>
        <v>#N/A</v>
      </c>
      <c r="G15" s="19" t="e">
        <f t="shared" si="13"/>
        <v>#N/A</v>
      </c>
      <c r="H15" s="19" t="e">
        <f t="shared" si="14"/>
        <v>#N/A</v>
      </c>
      <c r="I15" s="25" t="e">
        <f t="shared" si="15"/>
        <v>#N/A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0</v>
      </c>
      <c r="C16" s="19" t="e">
        <f t="shared" si="9"/>
        <v>#N/A</v>
      </c>
      <c r="D16" s="19" t="e">
        <f t="shared" si="10"/>
        <v>#N/A</v>
      </c>
      <c r="E16" s="19" t="e">
        <f t="shared" si="11"/>
        <v>#N/A</v>
      </c>
      <c r="F16" s="19" t="e">
        <f t="shared" si="12"/>
        <v>#N/A</v>
      </c>
      <c r="G16" s="19" t="e">
        <f t="shared" si="13"/>
        <v>#N/A</v>
      </c>
      <c r="H16" s="19" t="e">
        <f t="shared" si="14"/>
        <v>#N/A</v>
      </c>
      <c r="I16" s="25" t="e">
        <f t="shared" si="15"/>
        <v>#N/A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1140204</v>
      </c>
      <c r="C17" s="19">
        <f t="shared" si="9"/>
        <v>55.7</v>
      </c>
      <c r="D17" s="19">
        <f t="shared" si="10"/>
        <v>21.1</v>
      </c>
      <c r="E17" s="19">
        <f t="shared" si="11"/>
        <v>11.8</v>
      </c>
      <c r="F17" s="19">
        <f t="shared" si="12"/>
        <v>43.9</v>
      </c>
      <c r="G17" s="19">
        <f t="shared" si="13"/>
        <v>41.2</v>
      </c>
      <c r="H17" s="19">
        <f t="shared" si="14"/>
        <v>29.6</v>
      </c>
      <c r="I17" s="25">
        <f t="shared" si="15"/>
        <v>0.5314183123877918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1140307</v>
      </c>
      <c r="C18" s="19">
        <f t="shared" si="9"/>
        <v>53.5</v>
      </c>
      <c r="D18" s="19">
        <f t="shared" si="10"/>
        <v>17.2</v>
      </c>
      <c r="E18" s="19">
        <f t="shared" si="11"/>
        <v>9.1999999999999993</v>
      </c>
      <c r="F18" s="19">
        <f t="shared" si="12"/>
        <v>44.3</v>
      </c>
      <c r="G18" s="19">
        <f t="shared" si="13"/>
        <v>41.6</v>
      </c>
      <c r="H18" s="19">
        <f t="shared" si="14"/>
        <v>29.3</v>
      </c>
      <c r="I18" s="25">
        <f t="shared" si="15"/>
        <v>0.54766355140186918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497652B4-91BB-4551-9FDD-6119745EA1EB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0926FB-5E6C-4B92-B868-F38C01316363}">
          <x14:formula1>
            <xm:f>資料輸入!$N:$N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78B9-B1F4-4B64-8C7E-CE57C164CD3F}">
  <sheetPr>
    <tabColor theme="5" tint="0.59999389629810485"/>
  </sheetPr>
  <dimension ref="A1:AN55"/>
  <sheetViews>
    <sheetView zoomScale="70" zoomScaleNormal="70" workbookViewId="0">
      <selection activeCell="D3" sqref="D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3">_xlfn._xlws.SORT(_xlfn._xlws.FILTER(資料輸入!F:L, ISNUMBER(MATCH(資料輸入!E:E, 郭依梵!C3, 0))), 1, TRUE)</f>
        <v>1140204</v>
      </c>
      <c r="Y2" s="16">
        <v>56.2</v>
      </c>
      <c r="Z2" s="16">
        <v>15.6</v>
      </c>
      <c r="AA2" s="16">
        <v>8.8000000000000007</v>
      </c>
      <c r="AB2" s="16">
        <v>47.4</v>
      </c>
      <c r="AC2" s="16">
        <v>44.4</v>
      </c>
      <c r="AD2" s="16">
        <v>32.4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0.57651245551601416</v>
      </c>
    </row>
    <row r="3" spans="1:40">
      <c r="A3" s="20">
        <f>MAX(X:X)</f>
        <v>1140307</v>
      </c>
      <c r="B3" s="19" t="str">
        <f>K6&amp;J7</f>
        <v>4周前</v>
      </c>
      <c r="C3" s="39" t="s">
        <v>143</v>
      </c>
      <c r="D3" s="21" t="s">
        <v>24</v>
      </c>
      <c r="E3" s="20">
        <f>LOOKUP($A$3,日期,體重_kg)</f>
        <v>55</v>
      </c>
      <c r="F3" s="20">
        <f>LOOKUP($A$3,日期,體重變化)</f>
        <v>-1.2000000000000028</v>
      </c>
      <c r="G3" s="20" t="str">
        <f>IF(E3&lt;C8,"Q1",IF(E3&lt;C9,"Q2",IF(E3&lt;C10,"Q3",IF(E3&lt;3000,"Q4"))))</f>
        <v>Q1</v>
      </c>
      <c r="H3" s="20">
        <f>LOOKUP($A$3,日期,體脂率)</f>
        <v>14.9</v>
      </c>
      <c r="I3" s="20">
        <f>LOOKUP($A$3,日期,體脂率變化)</f>
        <v>-0.69999999999999929</v>
      </c>
      <c r="J3" s="20" t="str">
        <f>IF(H3&lt;D8,"Q1",IF(H3&lt;D9,"Q2",IF(H3&lt;D10,"Q3",IF(H3&lt;3000,"Q4"))))</f>
        <v>Q1</v>
      </c>
      <c r="K3" s="20">
        <f>LOOKUP($A$3,日期,脂肪重_kg)</f>
        <v>8.1999999999999993</v>
      </c>
      <c r="L3" s="20">
        <f>LOOKUP($A$3,日期,脂肪重變化)</f>
        <v>-0.60000000000000142</v>
      </c>
      <c r="M3" s="20" t="str">
        <f>IF(K3&lt;E8,"Q1",IF(K3&lt;E9,"Q2",IF(K3&lt;E10,"Q3",IF(K3&lt;3000,"Q4"))))</f>
        <v>Q1</v>
      </c>
      <c r="N3" s="20">
        <f>LOOKUP($A$3,日期,去脂重_kg)</f>
        <v>46.8</v>
      </c>
      <c r="O3" s="20">
        <f>LOOKUP($A$3,日期,去脂重變化)</f>
        <v>-0.60000000000000142</v>
      </c>
      <c r="P3" s="20" t="str">
        <f>IF(N3&lt;F8,"Q1",IF(N3&lt;F9,"Q2",IF(N3&lt;F10,"Q3",IF(N3&lt;3000,"Q4"))))</f>
        <v>Q1</v>
      </c>
      <c r="Q3" s="20">
        <f>LOOKUP($A$3,日期,肌肉量)</f>
        <v>43.9</v>
      </c>
      <c r="R3" s="20">
        <f>LOOKUP($A$3,日期,肌肉量變化)</f>
        <v>-0.5</v>
      </c>
      <c r="S3" s="20" t="str">
        <f>IF(Q3&lt;G8,"Q1",IF(Q3&lt;G9,"Q2",IF(Q3&lt;G10,"Q3",IF(Q3&lt;3000,"Q4"))))</f>
        <v>Q1</v>
      </c>
      <c r="T3" s="20">
        <f>LOOKUP($A$3,日期,身體總水份kg)</f>
        <v>31.9</v>
      </c>
      <c r="U3" s="22">
        <f>LOOKUP($A$3,日期,水分變化KG)</f>
        <v>-0.5</v>
      </c>
      <c r="V3" s="23">
        <f>LOOKUP($A$3,日期,水分變化)</f>
        <v>3.487544483985805E-3</v>
      </c>
      <c r="W3" s="20" t="str">
        <f>IF(T3&lt;H8,"Q1",IF(T3&lt;H9,"Q2",IF(T3&lt;H10,"Q3",IF(T3&lt;3000,"Q4"))))</f>
        <v>Q1</v>
      </c>
      <c r="X3" s="15">
        <v>1140307</v>
      </c>
      <c r="Y3" s="16">
        <v>55</v>
      </c>
      <c r="Z3" s="16">
        <v>14.9</v>
      </c>
      <c r="AA3" s="16">
        <v>8.1999999999999993</v>
      </c>
      <c r="AB3" s="16">
        <v>46.8</v>
      </c>
      <c r="AC3" s="16">
        <v>43.9</v>
      </c>
      <c r="AD3" s="16">
        <v>31.9</v>
      </c>
      <c r="AE3" s="15">
        <f t="shared" ref="AE3:AE55" si="2">X2</f>
        <v>1140204</v>
      </c>
      <c r="AF3" s="17">
        <f t="shared" si="0"/>
        <v>45723</v>
      </c>
      <c r="AG3" s="18">
        <f t="shared" si="1"/>
        <v>0.57999999999999996</v>
      </c>
      <c r="AH3" s="19">
        <f t="shared" ref="AH3:AM18" si="3">Y3-Y2</f>
        <v>-1.2000000000000028</v>
      </c>
      <c r="AI3" s="24">
        <f t="shared" si="3"/>
        <v>-0.69999999999999929</v>
      </c>
      <c r="AJ3" s="24">
        <f t="shared" si="3"/>
        <v>-0.60000000000000142</v>
      </c>
      <c r="AK3" s="24">
        <f t="shared" si="3"/>
        <v>-0.60000000000000142</v>
      </c>
      <c r="AL3" s="24">
        <f t="shared" si="3"/>
        <v>-0.5</v>
      </c>
      <c r="AM3" s="19">
        <f t="shared" si="3"/>
        <v>-0.5</v>
      </c>
      <c r="AN3" s="25">
        <f>AG3-AG2</f>
        <v>3.487544483985805E-3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/>
      <c r="Y4" s="16"/>
      <c r="Z4" s="16"/>
      <c r="AA4" s="16"/>
      <c r="AB4" s="16"/>
      <c r="AC4" s="16"/>
      <c r="AD4" s="16"/>
      <c r="AE4" s="15">
        <f t="shared" si="2"/>
        <v>1140307</v>
      </c>
      <c r="AF4" s="17" t="e">
        <f t="shared" si="0"/>
        <v>#VALUE!</v>
      </c>
      <c r="AG4" s="18" t="e">
        <f t="shared" si="1"/>
        <v>#DIV/0!</v>
      </c>
      <c r="AH4" s="19">
        <f t="shared" si="3"/>
        <v>-55</v>
      </c>
      <c r="AI4" s="24">
        <f t="shared" si="3"/>
        <v>-14.9</v>
      </c>
      <c r="AJ4" s="24">
        <f t="shared" si="3"/>
        <v>-8.1999999999999993</v>
      </c>
      <c r="AK4" s="24">
        <f t="shared" si="3"/>
        <v>-46.8</v>
      </c>
      <c r="AL4" s="24">
        <f t="shared" si="3"/>
        <v>-43.9</v>
      </c>
      <c r="AM4" s="19">
        <f t="shared" si="3"/>
        <v>-31.9</v>
      </c>
      <c r="AN4" s="25" t="e">
        <f t="shared" ref="AN4:AN55" si="4">AG4-AG3</f>
        <v>#DIV/0!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/>
      <c r="Y5" s="16"/>
      <c r="Z5" s="16"/>
      <c r="AA5" s="16"/>
      <c r="AB5" s="16"/>
      <c r="AC5" s="16"/>
      <c r="AD5" s="16"/>
      <c r="AE5" s="15">
        <f t="shared" si="2"/>
        <v>0</v>
      </c>
      <c r="AF5" s="17" t="e">
        <f t="shared" si="0"/>
        <v>#VALUE!</v>
      </c>
      <c r="AG5" s="18" t="e">
        <f t="shared" si="1"/>
        <v>#DIV/0!</v>
      </c>
      <c r="AH5" s="19">
        <f t="shared" si="3"/>
        <v>0</v>
      </c>
      <c r="AI5" s="24">
        <f t="shared" si="3"/>
        <v>0</v>
      </c>
      <c r="AJ5" s="24">
        <f t="shared" si="3"/>
        <v>0</v>
      </c>
      <c r="AK5" s="24">
        <f t="shared" si="3"/>
        <v>0</v>
      </c>
      <c r="AL5" s="24">
        <f t="shared" si="3"/>
        <v>0</v>
      </c>
      <c r="AM5" s="19">
        <f t="shared" si="3"/>
        <v>0</v>
      </c>
      <c r="AN5" s="25" t="e">
        <f t="shared" si="4"/>
        <v>#DIV/0!</v>
      </c>
    </row>
    <row r="6" spans="1:40">
      <c r="B6" s="29" t="s">
        <v>10</v>
      </c>
      <c r="C6" s="31">
        <f t="shared" ref="C6:H6" si="5">_xlfn.QUARTILE.INC(Y:Y,1)</f>
        <v>55.3</v>
      </c>
      <c r="D6" s="31">
        <f t="shared" si="5"/>
        <v>15.074999999999999</v>
      </c>
      <c r="E6" s="31">
        <f t="shared" si="5"/>
        <v>8.35</v>
      </c>
      <c r="F6" s="31">
        <f t="shared" si="5"/>
        <v>46.949999999999996</v>
      </c>
      <c r="G6" s="31">
        <f t="shared" si="5"/>
        <v>44.024999999999999</v>
      </c>
      <c r="H6" s="31">
        <f t="shared" si="5"/>
        <v>32.024999999999999</v>
      </c>
      <c r="J6" s="28">
        <f>A4-B4</f>
        <v>31</v>
      </c>
      <c r="K6" s="28">
        <f>ROUND(K7,0)</f>
        <v>4</v>
      </c>
      <c r="X6" s="15"/>
      <c r="Y6" s="16"/>
      <c r="Z6" s="16"/>
      <c r="AA6" s="16"/>
      <c r="AB6" s="16"/>
      <c r="AC6" s="16"/>
      <c r="AD6" s="16"/>
      <c r="AE6" s="15">
        <f t="shared" si="2"/>
        <v>0</v>
      </c>
      <c r="AF6" s="17" t="e">
        <f t="shared" si="0"/>
        <v>#VALUE!</v>
      </c>
      <c r="AG6" s="18" t="e">
        <f t="shared" si="1"/>
        <v>#DIV/0!</v>
      </c>
      <c r="AH6" s="19">
        <f t="shared" si="3"/>
        <v>0</v>
      </c>
      <c r="AI6" s="24">
        <f t="shared" si="3"/>
        <v>0</v>
      </c>
      <c r="AJ6" s="24">
        <f t="shared" si="3"/>
        <v>0</v>
      </c>
      <c r="AK6" s="24">
        <f t="shared" si="3"/>
        <v>0</v>
      </c>
      <c r="AL6" s="24">
        <f t="shared" si="3"/>
        <v>0</v>
      </c>
      <c r="AM6" s="19">
        <f t="shared" si="3"/>
        <v>0</v>
      </c>
      <c r="AN6" s="25" t="e">
        <f t="shared" si="4"/>
        <v>#DIV/0!</v>
      </c>
    </row>
    <row r="7" spans="1:40">
      <c r="B7" s="19" t="str">
        <f>C3</f>
        <v>郭依梵</v>
      </c>
      <c r="C7" s="19">
        <f>E3</f>
        <v>55</v>
      </c>
      <c r="D7" s="19">
        <f>H3</f>
        <v>14.9</v>
      </c>
      <c r="E7" s="19">
        <f>K3</f>
        <v>8.1999999999999993</v>
      </c>
      <c r="F7" s="19">
        <f>N3</f>
        <v>46.8</v>
      </c>
      <c r="G7" s="19">
        <f>Q3</f>
        <v>43.9</v>
      </c>
      <c r="H7" s="19">
        <f>T3</f>
        <v>31.9</v>
      </c>
      <c r="J7" s="32" t="s">
        <v>21</v>
      </c>
      <c r="K7" s="19">
        <f>J6/7</f>
        <v>4.4285714285714288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55.6</v>
      </c>
      <c r="D8" s="31">
        <f t="shared" si="6"/>
        <v>15.25</v>
      </c>
      <c r="E8" s="31">
        <f t="shared" si="6"/>
        <v>8.5</v>
      </c>
      <c r="F8" s="31">
        <f t="shared" si="6"/>
        <v>47.099999999999994</v>
      </c>
      <c r="G8" s="31">
        <f t="shared" si="6"/>
        <v>44.15</v>
      </c>
      <c r="H8" s="31">
        <f t="shared" si="6"/>
        <v>32.15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55.900000000000006</v>
      </c>
      <c r="D9" s="31">
        <f t="shared" si="7"/>
        <v>15.425000000000001</v>
      </c>
      <c r="E9" s="31">
        <f t="shared" si="7"/>
        <v>8.65</v>
      </c>
      <c r="F9" s="31">
        <f t="shared" si="7"/>
        <v>47.25</v>
      </c>
      <c r="G9" s="31">
        <f t="shared" si="7"/>
        <v>44.274999999999999</v>
      </c>
      <c r="H9" s="31">
        <f t="shared" si="7"/>
        <v>32.274999999999999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56.2</v>
      </c>
      <c r="D10" s="31">
        <f t="shared" si="8"/>
        <v>15.6</v>
      </c>
      <c r="E10" s="31">
        <f t="shared" si="8"/>
        <v>8.8000000000000007</v>
      </c>
      <c r="F10" s="31">
        <f t="shared" si="8"/>
        <v>47.4</v>
      </c>
      <c r="G10" s="31">
        <f t="shared" si="8"/>
        <v>44.4</v>
      </c>
      <c r="H10" s="31">
        <f t="shared" si="8"/>
        <v>32.4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 t="e">
        <f>LOOKUP(B15,日期,上次量測)</f>
        <v>#N/A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 t="e">
        <f>LOOKUP(B16,日期,上次量測)</f>
        <v>#N/A</v>
      </c>
      <c r="C15" s="19" t="e">
        <f t="shared" si="9"/>
        <v>#N/A</v>
      </c>
      <c r="D15" s="19" t="e">
        <f t="shared" si="10"/>
        <v>#N/A</v>
      </c>
      <c r="E15" s="19" t="e">
        <f t="shared" si="11"/>
        <v>#N/A</v>
      </c>
      <c r="F15" s="19" t="e">
        <f t="shared" si="12"/>
        <v>#N/A</v>
      </c>
      <c r="G15" s="19" t="e">
        <f t="shared" si="13"/>
        <v>#N/A</v>
      </c>
      <c r="H15" s="19" t="e">
        <f t="shared" si="14"/>
        <v>#N/A</v>
      </c>
      <c r="I15" s="25" t="e">
        <f t="shared" si="15"/>
        <v>#N/A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0</v>
      </c>
      <c r="C16" s="19" t="e">
        <f t="shared" si="9"/>
        <v>#N/A</v>
      </c>
      <c r="D16" s="19" t="e">
        <f t="shared" si="10"/>
        <v>#N/A</v>
      </c>
      <c r="E16" s="19" t="e">
        <f t="shared" si="11"/>
        <v>#N/A</v>
      </c>
      <c r="F16" s="19" t="e">
        <f t="shared" si="12"/>
        <v>#N/A</v>
      </c>
      <c r="G16" s="19" t="e">
        <f t="shared" si="13"/>
        <v>#N/A</v>
      </c>
      <c r="H16" s="19" t="e">
        <f t="shared" si="14"/>
        <v>#N/A</v>
      </c>
      <c r="I16" s="25" t="e">
        <f t="shared" si="15"/>
        <v>#N/A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1140204</v>
      </c>
      <c r="C17" s="19">
        <f t="shared" si="9"/>
        <v>56.2</v>
      </c>
      <c r="D17" s="19">
        <f t="shared" si="10"/>
        <v>15.6</v>
      </c>
      <c r="E17" s="19">
        <f t="shared" si="11"/>
        <v>8.8000000000000007</v>
      </c>
      <c r="F17" s="19">
        <f t="shared" si="12"/>
        <v>47.4</v>
      </c>
      <c r="G17" s="19">
        <f t="shared" si="13"/>
        <v>44.4</v>
      </c>
      <c r="H17" s="19">
        <f t="shared" si="14"/>
        <v>32.4</v>
      </c>
      <c r="I17" s="25">
        <f t="shared" si="15"/>
        <v>0.57651245551601416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1140307</v>
      </c>
      <c r="C18" s="19">
        <f t="shared" si="9"/>
        <v>55</v>
      </c>
      <c r="D18" s="19">
        <f t="shared" si="10"/>
        <v>14.9</v>
      </c>
      <c r="E18" s="19">
        <f t="shared" si="11"/>
        <v>8.1999999999999993</v>
      </c>
      <c r="F18" s="19">
        <f t="shared" si="12"/>
        <v>46.8</v>
      </c>
      <c r="G18" s="19">
        <f t="shared" si="13"/>
        <v>43.9</v>
      </c>
      <c r="H18" s="19">
        <f t="shared" si="14"/>
        <v>31.9</v>
      </c>
      <c r="I18" s="25">
        <f t="shared" si="15"/>
        <v>0.57999999999999996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A04D80A4-0947-4C8F-BD74-A525C24BE1D5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EE2D02-C065-453E-834C-7A00D2C5FD68}">
          <x14:formula1>
            <xm:f>資料輸入!$N:$N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6EEC-0CAA-47FF-9930-0D0CFF2E12E4}">
  <sheetPr>
    <tabColor theme="5" tint="0.59999389629810485"/>
  </sheetPr>
  <dimension ref="A1:AN55"/>
  <sheetViews>
    <sheetView zoomScale="70" zoomScaleNormal="70" workbookViewId="0">
      <selection activeCell="D3" sqref="D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3">_xlfn._xlws.SORT(_xlfn._xlws.FILTER(資料輸入!F:L, ISNUMBER(MATCH(資料輸入!E:E, 高心怡!C3, 0))), 1, TRUE)</f>
        <v>1140204</v>
      </c>
      <c r="Y2" s="16">
        <v>59.1</v>
      </c>
      <c r="Z2" s="16">
        <v>22.2</v>
      </c>
      <c r="AA2" s="16">
        <v>13.1</v>
      </c>
      <c r="AB2" s="16">
        <v>46</v>
      </c>
      <c r="AC2" s="16">
        <v>43.1</v>
      </c>
      <c r="AD2" s="16">
        <v>30.4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0.51438240270727575</v>
      </c>
    </row>
    <row r="3" spans="1:40">
      <c r="A3" s="20">
        <f>MAX(X:X)</f>
        <v>1140307</v>
      </c>
      <c r="B3" s="19" t="str">
        <f>K6&amp;J7</f>
        <v>4周前</v>
      </c>
      <c r="C3" s="39" t="s">
        <v>144</v>
      </c>
      <c r="D3" s="21" t="s">
        <v>24</v>
      </c>
      <c r="E3" s="20">
        <f>LOOKUP($A$3,日期,體重_kg)</f>
        <v>58.7</v>
      </c>
      <c r="F3" s="20">
        <f>LOOKUP($A$3,日期,體重變化)</f>
        <v>-0.39999999999999858</v>
      </c>
      <c r="G3" s="20" t="str">
        <f>IF(E3&lt;C8,"Q1",IF(E3&lt;C9,"Q2",IF(E3&lt;C10,"Q3",IF(E3&lt;3000,"Q4"))))</f>
        <v>Q1</v>
      </c>
      <c r="H3" s="20">
        <f>LOOKUP($A$3,日期,體脂率)</f>
        <v>20.6</v>
      </c>
      <c r="I3" s="20">
        <f>LOOKUP($A$3,日期,體脂率變化)</f>
        <v>-1.5999999999999979</v>
      </c>
      <c r="J3" s="20" t="str">
        <f>IF(H3&lt;D8,"Q1",IF(H3&lt;D9,"Q2",IF(H3&lt;D10,"Q3",IF(H3&lt;3000,"Q4"))))</f>
        <v>Q1</v>
      </c>
      <c r="K3" s="20">
        <f>LOOKUP($A$3,日期,脂肪重_kg)</f>
        <v>12.1</v>
      </c>
      <c r="L3" s="20">
        <f>LOOKUP($A$3,日期,脂肪重變化)</f>
        <v>-1</v>
      </c>
      <c r="M3" s="20" t="str">
        <f>IF(K3&lt;E8,"Q1",IF(K3&lt;E9,"Q2",IF(K3&lt;E10,"Q3",IF(K3&lt;3000,"Q4"))))</f>
        <v>Q1</v>
      </c>
      <c r="N3" s="20">
        <f>LOOKUP($A$3,日期,去脂重_kg)</f>
        <v>46.6</v>
      </c>
      <c r="O3" s="20">
        <f>LOOKUP($A$3,日期,去脂重變化)</f>
        <v>0.60000000000000142</v>
      </c>
      <c r="P3" s="20" t="str">
        <f>IF(N3&lt;F8,"Q1",IF(N3&lt;F9,"Q2",IF(N3&lt;F10,"Q3",IF(N3&lt;3000,"Q4"))))</f>
        <v>Q4</v>
      </c>
      <c r="Q3" s="20">
        <f>LOOKUP($A$3,日期,肌肉量)</f>
        <v>43.7</v>
      </c>
      <c r="R3" s="20">
        <f>LOOKUP($A$3,日期,肌肉量變化)</f>
        <v>0.60000000000000142</v>
      </c>
      <c r="S3" s="20" t="str">
        <f>IF(Q3&lt;G8,"Q1",IF(Q3&lt;G9,"Q2",IF(Q3&lt;G10,"Q3",IF(Q3&lt;3000,"Q4"))))</f>
        <v>Q4</v>
      </c>
      <c r="T3" s="20">
        <f>LOOKUP($A$3,日期,身體總水份kg)</f>
        <v>31.3</v>
      </c>
      <c r="U3" s="22">
        <f>LOOKUP($A$3,日期,水分變化KG)</f>
        <v>0.90000000000000213</v>
      </c>
      <c r="V3" s="23">
        <f>LOOKUP($A$3,日期,水分變化)</f>
        <v>1.8837358791872427E-2</v>
      </c>
      <c r="W3" s="20" t="str">
        <f>IF(T3&lt;H8,"Q1",IF(T3&lt;H9,"Q2",IF(T3&lt;H10,"Q3",IF(T3&lt;3000,"Q4"))))</f>
        <v>Q4</v>
      </c>
      <c r="X3" s="15">
        <v>1140307</v>
      </c>
      <c r="Y3" s="16">
        <v>58.7</v>
      </c>
      <c r="Z3" s="16">
        <v>20.6</v>
      </c>
      <c r="AA3" s="16">
        <v>12.1</v>
      </c>
      <c r="AB3" s="16">
        <v>46.6</v>
      </c>
      <c r="AC3" s="16">
        <v>43.7</v>
      </c>
      <c r="AD3" s="16">
        <v>31.3</v>
      </c>
      <c r="AE3" s="15">
        <f t="shared" ref="AE3:AE55" si="2">X2</f>
        <v>1140204</v>
      </c>
      <c r="AF3" s="17">
        <f t="shared" si="0"/>
        <v>45723</v>
      </c>
      <c r="AG3" s="18">
        <f t="shared" si="1"/>
        <v>0.53321976149914818</v>
      </c>
      <c r="AH3" s="19">
        <f t="shared" ref="AH3:AM18" si="3">Y3-Y2</f>
        <v>-0.39999999999999858</v>
      </c>
      <c r="AI3" s="24">
        <f t="shared" si="3"/>
        <v>-1.5999999999999979</v>
      </c>
      <c r="AJ3" s="24">
        <f t="shared" si="3"/>
        <v>-1</v>
      </c>
      <c r="AK3" s="24">
        <f t="shared" si="3"/>
        <v>0.60000000000000142</v>
      </c>
      <c r="AL3" s="24">
        <f t="shared" si="3"/>
        <v>0.60000000000000142</v>
      </c>
      <c r="AM3" s="19">
        <f t="shared" si="3"/>
        <v>0.90000000000000213</v>
      </c>
      <c r="AN3" s="25">
        <f>AG3-AG2</f>
        <v>1.8837358791872427E-2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/>
      <c r="Y4" s="16"/>
      <c r="Z4" s="16"/>
      <c r="AA4" s="16"/>
      <c r="AB4" s="16"/>
      <c r="AC4" s="16"/>
      <c r="AD4" s="16"/>
      <c r="AE4" s="15">
        <f t="shared" si="2"/>
        <v>1140307</v>
      </c>
      <c r="AF4" s="17" t="e">
        <f t="shared" si="0"/>
        <v>#VALUE!</v>
      </c>
      <c r="AG4" s="18" t="e">
        <f t="shared" si="1"/>
        <v>#DIV/0!</v>
      </c>
      <c r="AH4" s="19">
        <f t="shared" si="3"/>
        <v>-58.7</v>
      </c>
      <c r="AI4" s="24">
        <f t="shared" si="3"/>
        <v>-20.6</v>
      </c>
      <c r="AJ4" s="24">
        <f t="shared" si="3"/>
        <v>-12.1</v>
      </c>
      <c r="AK4" s="24">
        <f t="shared" si="3"/>
        <v>-46.6</v>
      </c>
      <c r="AL4" s="24">
        <f t="shared" si="3"/>
        <v>-43.7</v>
      </c>
      <c r="AM4" s="19">
        <f t="shared" si="3"/>
        <v>-31.3</v>
      </c>
      <c r="AN4" s="25" t="e">
        <f t="shared" ref="AN4:AN55" si="4">AG4-AG3</f>
        <v>#DIV/0!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/>
      <c r="Y5" s="16"/>
      <c r="Z5" s="16"/>
      <c r="AA5" s="16"/>
      <c r="AB5" s="16"/>
      <c r="AC5" s="16"/>
      <c r="AD5" s="16"/>
      <c r="AE5" s="15">
        <f t="shared" si="2"/>
        <v>0</v>
      </c>
      <c r="AF5" s="17" t="e">
        <f t="shared" si="0"/>
        <v>#VALUE!</v>
      </c>
      <c r="AG5" s="18" t="e">
        <f t="shared" si="1"/>
        <v>#DIV/0!</v>
      </c>
      <c r="AH5" s="19">
        <f t="shared" si="3"/>
        <v>0</v>
      </c>
      <c r="AI5" s="24">
        <f t="shared" si="3"/>
        <v>0</v>
      </c>
      <c r="AJ5" s="24">
        <f t="shared" si="3"/>
        <v>0</v>
      </c>
      <c r="AK5" s="24">
        <f t="shared" si="3"/>
        <v>0</v>
      </c>
      <c r="AL5" s="24">
        <f t="shared" si="3"/>
        <v>0</v>
      </c>
      <c r="AM5" s="19">
        <f t="shared" si="3"/>
        <v>0</v>
      </c>
      <c r="AN5" s="25" t="e">
        <f t="shared" si="4"/>
        <v>#DIV/0!</v>
      </c>
    </row>
    <row r="6" spans="1:40">
      <c r="B6" s="29" t="s">
        <v>10</v>
      </c>
      <c r="C6" s="31">
        <f t="shared" ref="C6:H6" si="5">_xlfn.QUARTILE.INC(Y:Y,1)</f>
        <v>58.800000000000004</v>
      </c>
      <c r="D6" s="31">
        <f t="shared" si="5"/>
        <v>21</v>
      </c>
      <c r="E6" s="31">
        <f t="shared" si="5"/>
        <v>12.35</v>
      </c>
      <c r="F6" s="31">
        <f t="shared" si="5"/>
        <v>46.15</v>
      </c>
      <c r="G6" s="31">
        <f t="shared" si="5"/>
        <v>43.25</v>
      </c>
      <c r="H6" s="31">
        <f t="shared" si="5"/>
        <v>30.625</v>
      </c>
      <c r="J6" s="28">
        <f>A4-B4</f>
        <v>31</v>
      </c>
      <c r="K6" s="28">
        <f>ROUND(K7,0)</f>
        <v>4</v>
      </c>
      <c r="X6" s="15"/>
      <c r="Y6" s="16"/>
      <c r="Z6" s="16"/>
      <c r="AA6" s="16"/>
      <c r="AB6" s="16"/>
      <c r="AC6" s="16"/>
      <c r="AD6" s="16"/>
      <c r="AE6" s="15">
        <f t="shared" si="2"/>
        <v>0</v>
      </c>
      <c r="AF6" s="17" t="e">
        <f t="shared" si="0"/>
        <v>#VALUE!</v>
      </c>
      <c r="AG6" s="18" t="e">
        <f t="shared" si="1"/>
        <v>#DIV/0!</v>
      </c>
      <c r="AH6" s="19">
        <f t="shared" si="3"/>
        <v>0</v>
      </c>
      <c r="AI6" s="24">
        <f t="shared" si="3"/>
        <v>0</v>
      </c>
      <c r="AJ6" s="24">
        <f t="shared" si="3"/>
        <v>0</v>
      </c>
      <c r="AK6" s="24">
        <f t="shared" si="3"/>
        <v>0</v>
      </c>
      <c r="AL6" s="24">
        <f t="shared" si="3"/>
        <v>0</v>
      </c>
      <c r="AM6" s="19">
        <f t="shared" si="3"/>
        <v>0</v>
      </c>
      <c r="AN6" s="25" t="e">
        <f t="shared" si="4"/>
        <v>#DIV/0!</v>
      </c>
    </row>
    <row r="7" spans="1:40">
      <c r="B7" s="19" t="str">
        <f>C3</f>
        <v>高心怡</v>
      </c>
      <c r="C7" s="19">
        <f>E3</f>
        <v>58.7</v>
      </c>
      <c r="D7" s="19">
        <f>H3</f>
        <v>20.6</v>
      </c>
      <c r="E7" s="19">
        <f>K3</f>
        <v>12.1</v>
      </c>
      <c r="F7" s="19">
        <f>N3</f>
        <v>46.6</v>
      </c>
      <c r="G7" s="19">
        <f>Q3</f>
        <v>43.7</v>
      </c>
      <c r="H7" s="19">
        <f>T3</f>
        <v>31.3</v>
      </c>
      <c r="J7" s="32" t="s">
        <v>21</v>
      </c>
      <c r="K7" s="19">
        <f>J6/7</f>
        <v>4.4285714285714288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58.900000000000006</v>
      </c>
      <c r="D8" s="31">
        <f t="shared" si="6"/>
        <v>21.4</v>
      </c>
      <c r="E8" s="31">
        <f t="shared" si="6"/>
        <v>12.6</v>
      </c>
      <c r="F8" s="31">
        <f t="shared" si="6"/>
        <v>46.3</v>
      </c>
      <c r="G8" s="31">
        <f t="shared" si="6"/>
        <v>43.400000000000006</v>
      </c>
      <c r="H8" s="31">
        <f t="shared" si="6"/>
        <v>30.85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59</v>
      </c>
      <c r="D9" s="31">
        <f t="shared" si="7"/>
        <v>21.8</v>
      </c>
      <c r="E9" s="31">
        <f t="shared" si="7"/>
        <v>12.85</v>
      </c>
      <c r="F9" s="31">
        <f t="shared" si="7"/>
        <v>46.45</v>
      </c>
      <c r="G9" s="31">
        <f t="shared" si="7"/>
        <v>43.550000000000004</v>
      </c>
      <c r="H9" s="31">
        <f t="shared" si="7"/>
        <v>31.074999999999999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59.1</v>
      </c>
      <c r="D10" s="31">
        <f t="shared" si="8"/>
        <v>22.2</v>
      </c>
      <c r="E10" s="31">
        <f t="shared" si="8"/>
        <v>13.1</v>
      </c>
      <c r="F10" s="31">
        <f t="shared" si="8"/>
        <v>46.6</v>
      </c>
      <c r="G10" s="31">
        <f t="shared" si="8"/>
        <v>43.7</v>
      </c>
      <c r="H10" s="31">
        <f t="shared" si="8"/>
        <v>31.3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 t="e">
        <f>LOOKUP(B15,日期,上次量測)</f>
        <v>#N/A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 t="e">
        <f>LOOKUP(B16,日期,上次量測)</f>
        <v>#N/A</v>
      </c>
      <c r="C15" s="19" t="e">
        <f t="shared" si="9"/>
        <v>#N/A</v>
      </c>
      <c r="D15" s="19" t="e">
        <f t="shared" si="10"/>
        <v>#N/A</v>
      </c>
      <c r="E15" s="19" t="e">
        <f t="shared" si="11"/>
        <v>#N/A</v>
      </c>
      <c r="F15" s="19" t="e">
        <f t="shared" si="12"/>
        <v>#N/A</v>
      </c>
      <c r="G15" s="19" t="e">
        <f t="shared" si="13"/>
        <v>#N/A</v>
      </c>
      <c r="H15" s="19" t="e">
        <f t="shared" si="14"/>
        <v>#N/A</v>
      </c>
      <c r="I15" s="25" t="e">
        <f t="shared" si="15"/>
        <v>#N/A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0</v>
      </c>
      <c r="C16" s="19" t="e">
        <f t="shared" si="9"/>
        <v>#N/A</v>
      </c>
      <c r="D16" s="19" t="e">
        <f t="shared" si="10"/>
        <v>#N/A</v>
      </c>
      <c r="E16" s="19" t="e">
        <f t="shared" si="11"/>
        <v>#N/A</v>
      </c>
      <c r="F16" s="19" t="e">
        <f t="shared" si="12"/>
        <v>#N/A</v>
      </c>
      <c r="G16" s="19" t="e">
        <f t="shared" si="13"/>
        <v>#N/A</v>
      </c>
      <c r="H16" s="19" t="e">
        <f t="shared" si="14"/>
        <v>#N/A</v>
      </c>
      <c r="I16" s="25" t="e">
        <f t="shared" si="15"/>
        <v>#N/A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1140204</v>
      </c>
      <c r="C17" s="19">
        <f t="shared" si="9"/>
        <v>59.1</v>
      </c>
      <c r="D17" s="19">
        <f t="shared" si="10"/>
        <v>22.2</v>
      </c>
      <c r="E17" s="19">
        <f t="shared" si="11"/>
        <v>13.1</v>
      </c>
      <c r="F17" s="19">
        <f t="shared" si="12"/>
        <v>46</v>
      </c>
      <c r="G17" s="19">
        <f t="shared" si="13"/>
        <v>43.1</v>
      </c>
      <c r="H17" s="19">
        <f t="shared" si="14"/>
        <v>30.4</v>
      </c>
      <c r="I17" s="25">
        <f t="shared" si="15"/>
        <v>0.51438240270727575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1140307</v>
      </c>
      <c r="C18" s="19">
        <f t="shared" si="9"/>
        <v>58.7</v>
      </c>
      <c r="D18" s="19">
        <f t="shared" si="10"/>
        <v>20.6</v>
      </c>
      <c r="E18" s="19">
        <f t="shared" si="11"/>
        <v>12.1</v>
      </c>
      <c r="F18" s="19">
        <f t="shared" si="12"/>
        <v>46.6</v>
      </c>
      <c r="G18" s="19">
        <f t="shared" si="13"/>
        <v>43.7</v>
      </c>
      <c r="H18" s="19">
        <f t="shared" si="14"/>
        <v>31.3</v>
      </c>
      <c r="I18" s="25">
        <f t="shared" si="15"/>
        <v>0.53321976149914818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9E47923C-43D8-4669-81AD-EEA28DF471D3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3BA590-A110-424B-BE01-A0F788851EDF}">
          <x14:formula1>
            <xm:f>資料輸入!$N:$N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77704-0F2F-4046-96B3-77BFB85E50F9}">
  <sheetPr>
    <tabColor theme="5" tint="0.59999389629810485"/>
  </sheetPr>
  <dimension ref="A1:AN55"/>
  <sheetViews>
    <sheetView zoomScale="70" zoomScaleNormal="70" workbookViewId="0">
      <selection activeCell="D3" sqref="D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3">_xlfn._xlws.SORT(_xlfn._xlws.FILTER(資料輸入!F:L, ISNUMBER(MATCH(資料輸入!E:E, 謝依玲!C3, 0))), 1, TRUE)</f>
        <v>1140204</v>
      </c>
      <c r="Y2" s="16">
        <v>63.9</v>
      </c>
      <c r="Z2" s="16">
        <v>26.4</v>
      </c>
      <c r="AA2" s="16">
        <v>16.899999999999999</v>
      </c>
      <c r="AB2" s="16">
        <v>47</v>
      </c>
      <c r="AC2" s="16">
        <v>44.1</v>
      </c>
      <c r="AD2" s="16">
        <v>32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0.50078247261345854</v>
      </c>
    </row>
    <row r="3" spans="1:40">
      <c r="A3" s="20">
        <f>MAX(X:X)</f>
        <v>1140307</v>
      </c>
      <c r="B3" s="19" t="str">
        <f>K6&amp;J7</f>
        <v>4周前</v>
      </c>
      <c r="C3" s="39" t="s">
        <v>145</v>
      </c>
      <c r="D3" s="21" t="s">
        <v>24</v>
      </c>
      <c r="E3" s="20">
        <f>LOOKUP($A$3,日期,體重_kg)</f>
        <v>63.7</v>
      </c>
      <c r="F3" s="20">
        <f>LOOKUP($A$3,日期,體重變化)</f>
        <v>-0.19999999999999574</v>
      </c>
      <c r="G3" s="20" t="str">
        <f>IF(E3&lt;C8,"Q1",IF(E3&lt;C9,"Q2",IF(E3&lt;C10,"Q3",IF(E3&lt;3000,"Q4"))))</f>
        <v>Q1</v>
      </c>
      <c r="H3" s="20">
        <f>LOOKUP($A$3,日期,體脂率)</f>
        <v>25.6</v>
      </c>
      <c r="I3" s="20">
        <f>LOOKUP($A$3,日期,體脂率變化)</f>
        <v>-0.79999999999999716</v>
      </c>
      <c r="J3" s="20" t="str">
        <f>IF(H3&lt;D8,"Q1",IF(H3&lt;D9,"Q2",IF(H3&lt;D10,"Q3",IF(H3&lt;3000,"Q4"))))</f>
        <v>Q1</v>
      </c>
      <c r="K3" s="20">
        <f>LOOKUP($A$3,日期,脂肪重_kg)</f>
        <v>16.3</v>
      </c>
      <c r="L3" s="20">
        <f>LOOKUP($A$3,日期,脂肪重變化)</f>
        <v>-0.59999999999999787</v>
      </c>
      <c r="M3" s="20" t="str">
        <f>IF(K3&lt;E8,"Q1",IF(K3&lt;E9,"Q2",IF(K3&lt;E10,"Q3",IF(K3&lt;3000,"Q4"))))</f>
        <v>Q1</v>
      </c>
      <c r="N3" s="20">
        <f>LOOKUP($A$3,日期,去脂重_kg)</f>
        <v>47.4</v>
      </c>
      <c r="O3" s="20">
        <f>LOOKUP($A$3,日期,去脂重變化)</f>
        <v>0.39999999999999858</v>
      </c>
      <c r="P3" s="20" t="str">
        <f>IF(N3&lt;F8,"Q1",IF(N3&lt;F9,"Q2",IF(N3&lt;F10,"Q3",IF(N3&lt;3000,"Q4"))))</f>
        <v>Q4</v>
      </c>
      <c r="Q3" s="20">
        <f>LOOKUP($A$3,日期,肌肉量)</f>
        <v>44.4</v>
      </c>
      <c r="R3" s="20">
        <f>LOOKUP($A$3,日期,肌肉量變化)</f>
        <v>0.29999999999999716</v>
      </c>
      <c r="S3" s="20" t="str">
        <f>IF(Q3&lt;G8,"Q1",IF(Q3&lt;G9,"Q2",IF(Q3&lt;G10,"Q3",IF(Q3&lt;3000,"Q4"))))</f>
        <v>Q4</v>
      </c>
      <c r="T3" s="20">
        <f>LOOKUP($A$3,日期,身體總水份kg)</f>
        <v>32.299999999999997</v>
      </c>
      <c r="U3" s="22">
        <f>LOOKUP($A$3,日期,水分變化KG)</f>
        <v>0.29999999999999716</v>
      </c>
      <c r="V3" s="23">
        <f>LOOKUP($A$3,日期,水分變化)</f>
        <v>6.2818915937626896E-3</v>
      </c>
      <c r="W3" s="20" t="str">
        <f>IF(T3&lt;H8,"Q1",IF(T3&lt;H9,"Q2",IF(T3&lt;H10,"Q3",IF(T3&lt;3000,"Q4"))))</f>
        <v>Q4</v>
      </c>
      <c r="X3" s="15">
        <v>1140307</v>
      </c>
      <c r="Y3" s="16">
        <v>63.7</v>
      </c>
      <c r="Z3" s="16">
        <v>25.6</v>
      </c>
      <c r="AA3" s="16">
        <v>16.3</v>
      </c>
      <c r="AB3" s="16">
        <v>47.4</v>
      </c>
      <c r="AC3" s="16">
        <v>44.4</v>
      </c>
      <c r="AD3" s="16">
        <v>32.299999999999997</v>
      </c>
      <c r="AE3" s="15">
        <f t="shared" ref="AE3:AE55" si="2">X2</f>
        <v>1140204</v>
      </c>
      <c r="AF3" s="17">
        <f t="shared" si="0"/>
        <v>45723</v>
      </c>
      <c r="AG3" s="18">
        <f t="shared" si="1"/>
        <v>0.50706436420722123</v>
      </c>
      <c r="AH3" s="19">
        <f t="shared" ref="AH3:AM18" si="3">Y3-Y2</f>
        <v>-0.19999999999999574</v>
      </c>
      <c r="AI3" s="24">
        <f t="shared" si="3"/>
        <v>-0.79999999999999716</v>
      </c>
      <c r="AJ3" s="24">
        <f t="shared" si="3"/>
        <v>-0.59999999999999787</v>
      </c>
      <c r="AK3" s="24">
        <f t="shared" si="3"/>
        <v>0.39999999999999858</v>
      </c>
      <c r="AL3" s="24">
        <f t="shared" si="3"/>
        <v>0.29999999999999716</v>
      </c>
      <c r="AM3" s="19">
        <f t="shared" si="3"/>
        <v>0.29999999999999716</v>
      </c>
      <c r="AN3" s="25">
        <f>AG3-AG2</f>
        <v>6.2818915937626896E-3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/>
      <c r="Y4" s="16"/>
      <c r="Z4" s="16"/>
      <c r="AA4" s="16"/>
      <c r="AB4" s="16"/>
      <c r="AC4" s="16"/>
      <c r="AD4" s="16"/>
      <c r="AE4" s="15">
        <f t="shared" si="2"/>
        <v>1140307</v>
      </c>
      <c r="AF4" s="17" t="e">
        <f t="shared" si="0"/>
        <v>#VALUE!</v>
      </c>
      <c r="AG4" s="18" t="e">
        <f t="shared" si="1"/>
        <v>#DIV/0!</v>
      </c>
      <c r="AH4" s="19">
        <f t="shared" si="3"/>
        <v>-63.7</v>
      </c>
      <c r="AI4" s="24">
        <f t="shared" si="3"/>
        <v>-25.6</v>
      </c>
      <c r="AJ4" s="24">
        <f t="shared" si="3"/>
        <v>-16.3</v>
      </c>
      <c r="AK4" s="24">
        <f t="shared" si="3"/>
        <v>-47.4</v>
      </c>
      <c r="AL4" s="24">
        <f t="shared" si="3"/>
        <v>-44.4</v>
      </c>
      <c r="AM4" s="19">
        <f t="shared" si="3"/>
        <v>-32.299999999999997</v>
      </c>
      <c r="AN4" s="25" t="e">
        <f t="shared" ref="AN4:AN55" si="4">AG4-AG3</f>
        <v>#DIV/0!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/>
      <c r="Y5" s="16"/>
      <c r="Z5" s="16"/>
      <c r="AA5" s="16"/>
      <c r="AB5" s="16"/>
      <c r="AC5" s="16"/>
      <c r="AD5" s="16"/>
      <c r="AE5" s="15">
        <f t="shared" si="2"/>
        <v>0</v>
      </c>
      <c r="AF5" s="17" t="e">
        <f t="shared" si="0"/>
        <v>#VALUE!</v>
      </c>
      <c r="AG5" s="18" t="e">
        <f t="shared" si="1"/>
        <v>#DIV/0!</v>
      </c>
      <c r="AH5" s="19">
        <f t="shared" si="3"/>
        <v>0</v>
      </c>
      <c r="AI5" s="24">
        <f t="shared" si="3"/>
        <v>0</v>
      </c>
      <c r="AJ5" s="24">
        <f t="shared" si="3"/>
        <v>0</v>
      </c>
      <c r="AK5" s="24">
        <f t="shared" si="3"/>
        <v>0</v>
      </c>
      <c r="AL5" s="24">
        <f t="shared" si="3"/>
        <v>0</v>
      </c>
      <c r="AM5" s="19">
        <f t="shared" si="3"/>
        <v>0</v>
      </c>
      <c r="AN5" s="25" t="e">
        <f t="shared" si="4"/>
        <v>#DIV/0!</v>
      </c>
    </row>
    <row r="6" spans="1:40">
      <c r="B6" s="29" t="s">
        <v>10</v>
      </c>
      <c r="C6" s="31">
        <f t="shared" ref="C6:H6" si="5">_xlfn.QUARTILE.INC(Y:Y,1)</f>
        <v>63.75</v>
      </c>
      <c r="D6" s="31">
        <f t="shared" si="5"/>
        <v>25.8</v>
      </c>
      <c r="E6" s="31">
        <f t="shared" si="5"/>
        <v>16.45</v>
      </c>
      <c r="F6" s="31">
        <f t="shared" si="5"/>
        <v>47.1</v>
      </c>
      <c r="G6" s="31">
        <f t="shared" si="5"/>
        <v>44.174999999999997</v>
      </c>
      <c r="H6" s="31">
        <f t="shared" si="5"/>
        <v>32.075000000000003</v>
      </c>
      <c r="J6" s="28">
        <f>A4-B4</f>
        <v>31</v>
      </c>
      <c r="K6" s="28">
        <f>ROUND(K7,0)</f>
        <v>4</v>
      </c>
      <c r="X6" s="15"/>
      <c r="Y6" s="16"/>
      <c r="Z6" s="16"/>
      <c r="AA6" s="16"/>
      <c r="AB6" s="16"/>
      <c r="AC6" s="16"/>
      <c r="AD6" s="16"/>
      <c r="AE6" s="15">
        <f t="shared" si="2"/>
        <v>0</v>
      </c>
      <c r="AF6" s="17" t="e">
        <f t="shared" si="0"/>
        <v>#VALUE!</v>
      </c>
      <c r="AG6" s="18" t="e">
        <f t="shared" si="1"/>
        <v>#DIV/0!</v>
      </c>
      <c r="AH6" s="19">
        <f t="shared" si="3"/>
        <v>0</v>
      </c>
      <c r="AI6" s="24">
        <f t="shared" si="3"/>
        <v>0</v>
      </c>
      <c r="AJ6" s="24">
        <f t="shared" si="3"/>
        <v>0</v>
      </c>
      <c r="AK6" s="24">
        <f t="shared" si="3"/>
        <v>0</v>
      </c>
      <c r="AL6" s="24">
        <f t="shared" si="3"/>
        <v>0</v>
      </c>
      <c r="AM6" s="19">
        <f t="shared" si="3"/>
        <v>0</v>
      </c>
      <c r="AN6" s="25" t="e">
        <f t="shared" si="4"/>
        <v>#DIV/0!</v>
      </c>
    </row>
    <row r="7" spans="1:40">
      <c r="B7" s="19" t="str">
        <f>C3</f>
        <v>謝依玲</v>
      </c>
      <c r="C7" s="19">
        <f>E3</f>
        <v>63.7</v>
      </c>
      <c r="D7" s="19">
        <f>H3</f>
        <v>25.6</v>
      </c>
      <c r="E7" s="19">
        <f>K3</f>
        <v>16.3</v>
      </c>
      <c r="F7" s="19">
        <f>N3</f>
        <v>47.4</v>
      </c>
      <c r="G7" s="19">
        <f>Q3</f>
        <v>44.4</v>
      </c>
      <c r="H7" s="19">
        <f>T3</f>
        <v>32.299999999999997</v>
      </c>
      <c r="J7" s="32" t="s">
        <v>21</v>
      </c>
      <c r="K7" s="19">
        <f>J6/7</f>
        <v>4.4285714285714288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63.8</v>
      </c>
      <c r="D8" s="31">
        <f t="shared" si="6"/>
        <v>26</v>
      </c>
      <c r="E8" s="31">
        <f t="shared" si="6"/>
        <v>16.600000000000001</v>
      </c>
      <c r="F8" s="31">
        <f t="shared" si="6"/>
        <v>47.2</v>
      </c>
      <c r="G8" s="31">
        <f t="shared" si="6"/>
        <v>44.25</v>
      </c>
      <c r="H8" s="31">
        <f t="shared" si="6"/>
        <v>32.15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63.85</v>
      </c>
      <c r="D9" s="31">
        <f t="shared" si="7"/>
        <v>26.2</v>
      </c>
      <c r="E9" s="31">
        <f t="shared" si="7"/>
        <v>16.75</v>
      </c>
      <c r="F9" s="31">
        <f t="shared" si="7"/>
        <v>47.3</v>
      </c>
      <c r="G9" s="31">
        <f t="shared" si="7"/>
        <v>44.325000000000003</v>
      </c>
      <c r="H9" s="31">
        <f t="shared" si="7"/>
        <v>32.224999999999994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63.9</v>
      </c>
      <c r="D10" s="31">
        <f t="shared" si="8"/>
        <v>26.4</v>
      </c>
      <c r="E10" s="31">
        <f t="shared" si="8"/>
        <v>16.899999999999999</v>
      </c>
      <c r="F10" s="31">
        <f t="shared" si="8"/>
        <v>47.4</v>
      </c>
      <c r="G10" s="31">
        <f t="shared" si="8"/>
        <v>44.4</v>
      </c>
      <c r="H10" s="31">
        <f t="shared" si="8"/>
        <v>32.299999999999997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 t="e">
        <f>LOOKUP(B15,日期,上次量測)</f>
        <v>#N/A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 t="e">
        <f>LOOKUP(B16,日期,上次量測)</f>
        <v>#N/A</v>
      </c>
      <c r="C15" s="19" t="e">
        <f t="shared" si="9"/>
        <v>#N/A</v>
      </c>
      <c r="D15" s="19" t="e">
        <f t="shared" si="10"/>
        <v>#N/A</v>
      </c>
      <c r="E15" s="19" t="e">
        <f t="shared" si="11"/>
        <v>#N/A</v>
      </c>
      <c r="F15" s="19" t="e">
        <f t="shared" si="12"/>
        <v>#N/A</v>
      </c>
      <c r="G15" s="19" t="e">
        <f t="shared" si="13"/>
        <v>#N/A</v>
      </c>
      <c r="H15" s="19" t="e">
        <f t="shared" si="14"/>
        <v>#N/A</v>
      </c>
      <c r="I15" s="25" t="e">
        <f t="shared" si="15"/>
        <v>#N/A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0</v>
      </c>
      <c r="C16" s="19" t="e">
        <f t="shared" si="9"/>
        <v>#N/A</v>
      </c>
      <c r="D16" s="19" t="e">
        <f t="shared" si="10"/>
        <v>#N/A</v>
      </c>
      <c r="E16" s="19" t="e">
        <f t="shared" si="11"/>
        <v>#N/A</v>
      </c>
      <c r="F16" s="19" t="e">
        <f t="shared" si="12"/>
        <v>#N/A</v>
      </c>
      <c r="G16" s="19" t="e">
        <f t="shared" si="13"/>
        <v>#N/A</v>
      </c>
      <c r="H16" s="19" t="e">
        <f t="shared" si="14"/>
        <v>#N/A</v>
      </c>
      <c r="I16" s="25" t="e">
        <f t="shared" si="15"/>
        <v>#N/A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1140204</v>
      </c>
      <c r="C17" s="19">
        <f t="shared" si="9"/>
        <v>63.9</v>
      </c>
      <c r="D17" s="19">
        <f t="shared" si="10"/>
        <v>26.4</v>
      </c>
      <c r="E17" s="19">
        <f t="shared" si="11"/>
        <v>16.899999999999999</v>
      </c>
      <c r="F17" s="19">
        <f t="shared" si="12"/>
        <v>47</v>
      </c>
      <c r="G17" s="19">
        <f t="shared" si="13"/>
        <v>44.1</v>
      </c>
      <c r="H17" s="19">
        <f t="shared" si="14"/>
        <v>32</v>
      </c>
      <c r="I17" s="25">
        <f t="shared" si="15"/>
        <v>0.50078247261345854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1140307</v>
      </c>
      <c r="C18" s="19">
        <f t="shared" si="9"/>
        <v>63.7</v>
      </c>
      <c r="D18" s="19">
        <f t="shared" si="10"/>
        <v>25.6</v>
      </c>
      <c r="E18" s="19">
        <f t="shared" si="11"/>
        <v>16.3</v>
      </c>
      <c r="F18" s="19">
        <f t="shared" si="12"/>
        <v>47.4</v>
      </c>
      <c r="G18" s="19">
        <f t="shared" si="13"/>
        <v>44.4</v>
      </c>
      <c r="H18" s="19">
        <f t="shared" si="14"/>
        <v>32.299999999999997</v>
      </c>
      <c r="I18" s="25">
        <f t="shared" si="15"/>
        <v>0.50706436420722123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F31A4AEA-B3C4-43FD-BB42-1AA1916459CA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88F8EF-F389-48D2-BF33-20ECA6CE10C7}">
          <x14:formula1>
            <xm:f>資料輸入!$N:$N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5288-F09E-440B-8CD9-552AD5ADDF43}">
  <sheetPr>
    <tabColor theme="5" tint="0.59999389629810485"/>
  </sheetPr>
  <dimension ref="A1:AN55"/>
  <sheetViews>
    <sheetView zoomScale="70" zoomScaleNormal="70" workbookViewId="0">
      <selection activeCell="D3" sqref="D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3">_xlfn._xlws.SORT(_xlfn._xlws.FILTER(資料輸入!F:L, ISNUMBER(MATCH(資料輸入!E:E, 陳沛妤!C3, 0))), 1, TRUE)</f>
        <v>1140204</v>
      </c>
      <c r="Y2" s="16">
        <v>78.7</v>
      </c>
      <c r="Z2" s="16">
        <v>36.5</v>
      </c>
      <c r="AA2" s="16">
        <v>28.7</v>
      </c>
      <c r="AB2" s="16">
        <v>50</v>
      </c>
      <c r="AC2" s="16">
        <v>46.8</v>
      </c>
      <c r="AD2" s="16">
        <v>34.9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0.44345616264294785</v>
      </c>
    </row>
    <row r="3" spans="1:40">
      <c r="A3" s="20">
        <f>MAX(X:X)</f>
        <v>1140307</v>
      </c>
      <c r="B3" s="19" t="str">
        <f>K6&amp;J7</f>
        <v>4周前</v>
      </c>
      <c r="C3" s="39" t="s">
        <v>146</v>
      </c>
      <c r="D3" s="21" t="s">
        <v>24</v>
      </c>
      <c r="E3" s="20">
        <f>LOOKUP($A$3,日期,體重_kg)</f>
        <v>73.7</v>
      </c>
      <c r="F3" s="20">
        <f>LOOKUP($A$3,日期,體重變化)</f>
        <v>-5</v>
      </c>
      <c r="G3" s="20" t="str">
        <f>IF(E3&lt;C8,"Q1",IF(E3&lt;C9,"Q2",IF(E3&lt;C10,"Q3",IF(E3&lt;3000,"Q4"))))</f>
        <v>Q1</v>
      </c>
      <c r="H3" s="20">
        <f>LOOKUP($A$3,日期,體脂率)</f>
        <v>31.3</v>
      </c>
      <c r="I3" s="20">
        <f>LOOKUP($A$3,日期,體脂率變化)</f>
        <v>-5.1999999999999993</v>
      </c>
      <c r="J3" s="20" t="str">
        <f>IF(H3&lt;D8,"Q1",IF(H3&lt;D9,"Q2",IF(H3&lt;D10,"Q3",IF(H3&lt;3000,"Q4"))))</f>
        <v>Q1</v>
      </c>
      <c r="K3" s="20">
        <f>LOOKUP($A$3,日期,脂肪重_kg)</f>
        <v>23.1</v>
      </c>
      <c r="L3" s="20">
        <f>LOOKUP($A$3,日期,脂肪重變化)</f>
        <v>-5.5999999999999979</v>
      </c>
      <c r="M3" s="20" t="str">
        <f>IF(K3&lt;E8,"Q1",IF(K3&lt;E9,"Q2",IF(K3&lt;E10,"Q3",IF(K3&lt;3000,"Q4"))))</f>
        <v>Q1</v>
      </c>
      <c r="N3" s="20">
        <f>LOOKUP($A$3,日期,去脂重_kg)</f>
        <v>50.6</v>
      </c>
      <c r="O3" s="20">
        <f>LOOKUP($A$3,日期,去脂重變化)</f>
        <v>0.60000000000000142</v>
      </c>
      <c r="P3" s="20" t="str">
        <f>IF(N3&lt;F8,"Q1",IF(N3&lt;F9,"Q2",IF(N3&lt;F10,"Q3",IF(N3&lt;3000,"Q4"))))</f>
        <v>Q4</v>
      </c>
      <c r="Q3" s="20">
        <f>LOOKUP($A$3,日期,肌肉量)</f>
        <v>47.3</v>
      </c>
      <c r="R3" s="20">
        <f>LOOKUP($A$3,日期,肌肉量變化)</f>
        <v>0.5</v>
      </c>
      <c r="S3" s="20" t="str">
        <f>IF(Q3&lt;G8,"Q1",IF(Q3&lt;G9,"Q2",IF(Q3&lt;G10,"Q3",IF(Q3&lt;3000,"Q4"))))</f>
        <v>Q4</v>
      </c>
      <c r="T3" s="20">
        <f>LOOKUP($A$3,日期,身體總水份kg)</f>
        <v>33.700000000000003</v>
      </c>
      <c r="U3" s="22">
        <f>LOOKUP($A$3,日期,水分變化KG)</f>
        <v>-1.1999999999999957</v>
      </c>
      <c r="V3" s="23">
        <f>LOOKUP($A$3,日期,水分變化)</f>
        <v>1.3802996108748244E-2</v>
      </c>
      <c r="W3" s="20" t="str">
        <f>IF(T3&lt;H8,"Q1",IF(T3&lt;H9,"Q2",IF(T3&lt;H10,"Q3",IF(T3&lt;3000,"Q4"))))</f>
        <v>Q1</v>
      </c>
      <c r="X3" s="15">
        <v>1140307</v>
      </c>
      <c r="Y3" s="16">
        <v>73.7</v>
      </c>
      <c r="Z3" s="16">
        <v>31.3</v>
      </c>
      <c r="AA3" s="16">
        <v>23.1</v>
      </c>
      <c r="AB3" s="16">
        <v>50.6</v>
      </c>
      <c r="AC3" s="16">
        <v>47.3</v>
      </c>
      <c r="AD3" s="16">
        <v>33.700000000000003</v>
      </c>
      <c r="AE3" s="15">
        <f t="shared" ref="AE3:AE55" si="2">X2</f>
        <v>1140204</v>
      </c>
      <c r="AF3" s="17">
        <f t="shared" si="0"/>
        <v>45723</v>
      </c>
      <c r="AG3" s="18">
        <f t="shared" si="1"/>
        <v>0.45725915875169609</v>
      </c>
      <c r="AH3" s="19">
        <f t="shared" ref="AH3:AM18" si="3">Y3-Y2</f>
        <v>-5</v>
      </c>
      <c r="AI3" s="24">
        <f t="shared" si="3"/>
        <v>-5.1999999999999993</v>
      </c>
      <c r="AJ3" s="24">
        <f t="shared" si="3"/>
        <v>-5.5999999999999979</v>
      </c>
      <c r="AK3" s="24">
        <f t="shared" si="3"/>
        <v>0.60000000000000142</v>
      </c>
      <c r="AL3" s="24">
        <f t="shared" si="3"/>
        <v>0.5</v>
      </c>
      <c r="AM3" s="19">
        <f t="shared" si="3"/>
        <v>-1.1999999999999957</v>
      </c>
      <c r="AN3" s="25">
        <f>AG3-AG2</f>
        <v>1.3802996108748244E-2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/>
      <c r="Y4" s="16"/>
      <c r="Z4" s="16"/>
      <c r="AA4" s="16"/>
      <c r="AB4" s="16"/>
      <c r="AC4" s="16"/>
      <c r="AD4" s="16"/>
      <c r="AE4" s="15">
        <f t="shared" si="2"/>
        <v>1140307</v>
      </c>
      <c r="AF4" s="17" t="e">
        <f t="shared" si="0"/>
        <v>#VALUE!</v>
      </c>
      <c r="AG4" s="18" t="e">
        <f t="shared" si="1"/>
        <v>#DIV/0!</v>
      </c>
      <c r="AH4" s="19">
        <f t="shared" si="3"/>
        <v>-73.7</v>
      </c>
      <c r="AI4" s="24">
        <f t="shared" si="3"/>
        <v>-31.3</v>
      </c>
      <c r="AJ4" s="24">
        <f t="shared" si="3"/>
        <v>-23.1</v>
      </c>
      <c r="AK4" s="24">
        <f t="shared" si="3"/>
        <v>-50.6</v>
      </c>
      <c r="AL4" s="24">
        <f t="shared" si="3"/>
        <v>-47.3</v>
      </c>
      <c r="AM4" s="19">
        <f t="shared" si="3"/>
        <v>-33.700000000000003</v>
      </c>
      <c r="AN4" s="25" t="e">
        <f t="shared" ref="AN4:AN55" si="4">AG4-AG3</f>
        <v>#DIV/0!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/>
      <c r="Y5" s="16"/>
      <c r="Z5" s="16"/>
      <c r="AA5" s="16"/>
      <c r="AB5" s="16"/>
      <c r="AC5" s="16"/>
      <c r="AD5" s="16"/>
      <c r="AE5" s="15">
        <f t="shared" si="2"/>
        <v>0</v>
      </c>
      <c r="AF5" s="17" t="e">
        <f t="shared" si="0"/>
        <v>#VALUE!</v>
      </c>
      <c r="AG5" s="18" t="e">
        <f t="shared" si="1"/>
        <v>#DIV/0!</v>
      </c>
      <c r="AH5" s="19">
        <f t="shared" si="3"/>
        <v>0</v>
      </c>
      <c r="AI5" s="24">
        <f t="shared" si="3"/>
        <v>0</v>
      </c>
      <c r="AJ5" s="24">
        <f t="shared" si="3"/>
        <v>0</v>
      </c>
      <c r="AK5" s="24">
        <f t="shared" si="3"/>
        <v>0</v>
      </c>
      <c r="AL5" s="24">
        <f t="shared" si="3"/>
        <v>0</v>
      </c>
      <c r="AM5" s="19">
        <f t="shared" si="3"/>
        <v>0</v>
      </c>
      <c r="AN5" s="25" t="e">
        <f t="shared" si="4"/>
        <v>#DIV/0!</v>
      </c>
    </row>
    <row r="6" spans="1:40">
      <c r="B6" s="29" t="s">
        <v>10</v>
      </c>
      <c r="C6" s="31">
        <f t="shared" ref="C6:H6" si="5">_xlfn.QUARTILE.INC(Y:Y,1)</f>
        <v>74.95</v>
      </c>
      <c r="D6" s="31">
        <f t="shared" si="5"/>
        <v>32.6</v>
      </c>
      <c r="E6" s="31">
        <f t="shared" si="5"/>
        <v>24.5</v>
      </c>
      <c r="F6" s="31">
        <f t="shared" si="5"/>
        <v>50.15</v>
      </c>
      <c r="G6" s="31">
        <f t="shared" si="5"/>
        <v>46.924999999999997</v>
      </c>
      <c r="H6" s="31">
        <f t="shared" si="5"/>
        <v>34</v>
      </c>
      <c r="J6" s="28">
        <f>A4-B4</f>
        <v>31</v>
      </c>
      <c r="K6" s="28">
        <f>ROUND(K7,0)</f>
        <v>4</v>
      </c>
      <c r="X6" s="15"/>
      <c r="Y6" s="16"/>
      <c r="Z6" s="16"/>
      <c r="AA6" s="16"/>
      <c r="AB6" s="16"/>
      <c r="AC6" s="16"/>
      <c r="AD6" s="16"/>
      <c r="AE6" s="15">
        <f t="shared" si="2"/>
        <v>0</v>
      </c>
      <c r="AF6" s="17" t="e">
        <f t="shared" si="0"/>
        <v>#VALUE!</v>
      </c>
      <c r="AG6" s="18" t="e">
        <f t="shared" si="1"/>
        <v>#DIV/0!</v>
      </c>
      <c r="AH6" s="19">
        <f t="shared" si="3"/>
        <v>0</v>
      </c>
      <c r="AI6" s="24">
        <f t="shared" si="3"/>
        <v>0</v>
      </c>
      <c r="AJ6" s="24">
        <f t="shared" si="3"/>
        <v>0</v>
      </c>
      <c r="AK6" s="24">
        <f t="shared" si="3"/>
        <v>0</v>
      </c>
      <c r="AL6" s="24">
        <f t="shared" si="3"/>
        <v>0</v>
      </c>
      <c r="AM6" s="19">
        <f t="shared" si="3"/>
        <v>0</v>
      </c>
      <c r="AN6" s="25" t="e">
        <f t="shared" si="4"/>
        <v>#DIV/0!</v>
      </c>
    </row>
    <row r="7" spans="1:40">
      <c r="B7" s="19" t="str">
        <f>C3</f>
        <v>陳沛妤</v>
      </c>
      <c r="C7" s="19">
        <f>E3</f>
        <v>73.7</v>
      </c>
      <c r="D7" s="19">
        <f>H3</f>
        <v>31.3</v>
      </c>
      <c r="E7" s="19">
        <f>K3</f>
        <v>23.1</v>
      </c>
      <c r="F7" s="19">
        <f>N3</f>
        <v>50.6</v>
      </c>
      <c r="G7" s="19">
        <f>Q3</f>
        <v>47.3</v>
      </c>
      <c r="H7" s="19">
        <f>T3</f>
        <v>33.700000000000003</v>
      </c>
      <c r="J7" s="32" t="s">
        <v>21</v>
      </c>
      <c r="K7" s="19">
        <f>J6/7</f>
        <v>4.4285714285714288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76.2</v>
      </c>
      <c r="D8" s="31">
        <f t="shared" si="6"/>
        <v>33.9</v>
      </c>
      <c r="E8" s="31">
        <f t="shared" si="6"/>
        <v>25.9</v>
      </c>
      <c r="F8" s="31">
        <f t="shared" si="6"/>
        <v>50.3</v>
      </c>
      <c r="G8" s="31">
        <f t="shared" si="6"/>
        <v>47.05</v>
      </c>
      <c r="H8" s="31">
        <f t="shared" si="6"/>
        <v>34.299999999999997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77.45</v>
      </c>
      <c r="D9" s="31">
        <f t="shared" si="7"/>
        <v>35.200000000000003</v>
      </c>
      <c r="E9" s="31">
        <f t="shared" si="7"/>
        <v>27.3</v>
      </c>
      <c r="F9" s="31">
        <f t="shared" si="7"/>
        <v>50.45</v>
      </c>
      <c r="G9" s="31">
        <f t="shared" si="7"/>
        <v>47.174999999999997</v>
      </c>
      <c r="H9" s="31">
        <f t="shared" si="7"/>
        <v>34.6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78.7</v>
      </c>
      <c r="D10" s="31">
        <f t="shared" si="8"/>
        <v>36.5</v>
      </c>
      <c r="E10" s="31">
        <f t="shared" si="8"/>
        <v>28.7</v>
      </c>
      <c r="F10" s="31">
        <f t="shared" si="8"/>
        <v>50.6</v>
      </c>
      <c r="G10" s="31">
        <f t="shared" si="8"/>
        <v>47.3</v>
      </c>
      <c r="H10" s="31">
        <f t="shared" si="8"/>
        <v>34.9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 t="e">
        <f>LOOKUP(B15,日期,上次量測)</f>
        <v>#N/A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 t="e">
        <f>LOOKUP(B16,日期,上次量測)</f>
        <v>#N/A</v>
      </c>
      <c r="C15" s="19" t="e">
        <f t="shared" si="9"/>
        <v>#N/A</v>
      </c>
      <c r="D15" s="19" t="e">
        <f t="shared" si="10"/>
        <v>#N/A</v>
      </c>
      <c r="E15" s="19" t="e">
        <f t="shared" si="11"/>
        <v>#N/A</v>
      </c>
      <c r="F15" s="19" t="e">
        <f t="shared" si="12"/>
        <v>#N/A</v>
      </c>
      <c r="G15" s="19" t="e">
        <f t="shared" si="13"/>
        <v>#N/A</v>
      </c>
      <c r="H15" s="19" t="e">
        <f t="shared" si="14"/>
        <v>#N/A</v>
      </c>
      <c r="I15" s="25" t="e">
        <f t="shared" si="15"/>
        <v>#N/A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0</v>
      </c>
      <c r="C16" s="19" t="e">
        <f t="shared" si="9"/>
        <v>#N/A</v>
      </c>
      <c r="D16" s="19" t="e">
        <f t="shared" si="10"/>
        <v>#N/A</v>
      </c>
      <c r="E16" s="19" t="e">
        <f t="shared" si="11"/>
        <v>#N/A</v>
      </c>
      <c r="F16" s="19" t="e">
        <f t="shared" si="12"/>
        <v>#N/A</v>
      </c>
      <c r="G16" s="19" t="e">
        <f t="shared" si="13"/>
        <v>#N/A</v>
      </c>
      <c r="H16" s="19" t="e">
        <f t="shared" si="14"/>
        <v>#N/A</v>
      </c>
      <c r="I16" s="25" t="e">
        <f t="shared" si="15"/>
        <v>#N/A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1140204</v>
      </c>
      <c r="C17" s="19">
        <f t="shared" si="9"/>
        <v>78.7</v>
      </c>
      <c r="D17" s="19">
        <f t="shared" si="10"/>
        <v>36.5</v>
      </c>
      <c r="E17" s="19">
        <f t="shared" si="11"/>
        <v>28.7</v>
      </c>
      <c r="F17" s="19">
        <f t="shared" si="12"/>
        <v>50</v>
      </c>
      <c r="G17" s="19">
        <f t="shared" si="13"/>
        <v>46.8</v>
      </c>
      <c r="H17" s="19">
        <f t="shared" si="14"/>
        <v>34.9</v>
      </c>
      <c r="I17" s="25">
        <f t="shared" si="15"/>
        <v>0.44345616264294785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1140307</v>
      </c>
      <c r="C18" s="19">
        <f t="shared" si="9"/>
        <v>73.7</v>
      </c>
      <c r="D18" s="19">
        <f t="shared" si="10"/>
        <v>31.3</v>
      </c>
      <c r="E18" s="19">
        <f t="shared" si="11"/>
        <v>23.1</v>
      </c>
      <c r="F18" s="19">
        <f t="shared" si="12"/>
        <v>50.6</v>
      </c>
      <c r="G18" s="19">
        <f t="shared" si="13"/>
        <v>47.3</v>
      </c>
      <c r="H18" s="19">
        <f t="shared" si="14"/>
        <v>33.700000000000003</v>
      </c>
      <c r="I18" s="25">
        <f t="shared" si="15"/>
        <v>0.45725915875169609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C18F7477-E061-4479-AF99-226AE035F6F0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48D626-F9BA-4C85-A6A7-67D3910D5442}">
          <x14:formula1>
            <xm:f>資料輸入!$N:$N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0D59-AA23-4456-86E3-BC25076E969A}">
  <sheetPr>
    <tabColor theme="5" tint="0.59999389629810485"/>
  </sheetPr>
  <dimension ref="A1:AN55"/>
  <sheetViews>
    <sheetView zoomScale="70" zoomScaleNormal="70" workbookViewId="0">
      <selection activeCell="C3" sqref="C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2">_xlfn._xlws.SORT(_xlfn._xlws.FILTER(資料輸入!F:L, ISNUMBER(MATCH(資料輸入!E:E, 鄧鈺臻!C3, 0))), 1, TRUE)</f>
        <v>1140204</v>
      </c>
      <c r="Y2" s="16">
        <v>64.099999999999994</v>
      </c>
      <c r="Z2" s="16">
        <v>30.1</v>
      </c>
      <c r="AA2" s="16">
        <v>19.3</v>
      </c>
      <c r="AB2" s="16">
        <v>44.8</v>
      </c>
      <c r="AC2" s="16">
        <v>42</v>
      </c>
      <c r="AD2" s="16">
        <v>32.799999999999997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0.51170046801872071</v>
      </c>
    </row>
    <row r="3" spans="1:40">
      <c r="A3" s="20">
        <f>MAX(X:X)</f>
        <v>1140204</v>
      </c>
      <c r="B3" s="19" t="e">
        <f>K6&amp;J7</f>
        <v>#VALUE!</v>
      </c>
      <c r="C3" s="39" t="s">
        <v>150</v>
      </c>
      <c r="D3" s="21" t="s">
        <v>24</v>
      </c>
      <c r="E3" s="20">
        <f>LOOKUP($A$3,日期,體重_kg)</f>
        <v>64.099999999999994</v>
      </c>
      <c r="F3" s="20">
        <f>LOOKUP($A$3,日期,體重變化)</f>
        <v>0</v>
      </c>
      <c r="G3" s="20" t="str">
        <f>IF(E3&lt;C8,"Q1",IF(E3&lt;C9,"Q2",IF(E3&lt;C10,"Q3",IF(E3&lt;3000,"Q4"))))</f>
        <v>Q4</v>
      </c>
      <c r="H3" s="20">
        <f>LOOKUP($A$3,日期,體脂率)</f>
        <v>30.1</v>
      </c>
      <c r="I3" s="20">
        <f>LOOKUP($A$3,日期,體脂率變化)</f>
        <v>0</v>
      </c>
      <c r="J3" s="20" t="str">
        <f>IF(H3&lt;D8,"Q1",IF(H3&lt;D9,"Q2",IF(H3&lt;D10,"Q3",IF(H3&lt;3000,"Q4"))))</f>
        <v>Q4</v>
      </c>
      <c r="K3" s="20">
        <f>LOOKUP($A$3,日期,脂肪重_kg)</f>
        <v>19.3</v>
      </c>
      <c r="L3" s="20">
        <f>LOOKUP($A$3,日期,脂肪重變化)</f>
        <v>0</v>
      </c>
      <c r="M3" s="20" t="str">
        <f>IF(K3&lt;E8,"Q1",IF(K3&lt;E9,"Q2",IF(K3&lt;E10,"Q3",IF(K3&lt;3000,"Q4"))))</f>
        <v>Q4</v>
      </c>
      <c r="N3" s="20">
        <f>LOOKUP($A$3,日期,去脂重_kg)</f>
        <v>44.8</v>
      </c>
      <c r="O3" s="20">
        <f>LOOKUP($A$3,日期,去脂重變化)</f>
        <v>0</v>
      </c>
      <c r="P3" s="20" t="str">
        <f>IF(N3&lt;F8,"Q1",IF(N3&lt;F9,"Q2",IF(N3&lt;F10,"Q3",IF(N3&lt;3000,"Q4"))))</f>
        <v>Q4</v>
      </c>
      <c r="Q3" s="20">
        <f>LOOKUP($A$3,日期,肌肉量)</f>
        <v>42</v>
      </c>
      <c r="R3" s="20">
        <f>LOOKUP($A$3,日期,肌肉量變化)</f>
        <v>0</v>
      </c>
      <c r="S3" s="20" t="str">
        <f>IF(Q3&lt;G8,"Q1",IF(Q3&lt;G9,"Q2",IF(Q3&lt;G10,"Q3",IF(Q3&lt;3000,"Q4"))))</f>
        <v>Q4</v>
      </c>
      <c r="T3" s="20">
        <f>LOOKUP($A$3,日期,身體總水份kg)</f>
        <v>32.799999999999997</v>
      </c>
      <c r="U3" s="22">
        <f>LOOKUP($A$3,日期,水分變化KG)</f>
        <v>0</v>
      </c>
      <c r="V3" s="23">
        <f>LOOKUP($A$3,日期,水分變化)</f>
        <v>0</v>
      </c>
      <c r="W3" s="20" t="str">
        <f>IF(T3&lt;H8,"Q1",IF(T3&lt;H9,"Q2",IF(T3&lt;H10,"Q3",IF(T3&lt;3000,"Q4"))))</f>
        <v>Q4</v>
      </c>
      <c r="X3" s="15"/>
      <c r="Y3" s="16"/>
      <c r="Z3" s="16"/>
      <c r="AA3" s="16"/>
      <c r="AB3" s="16"/>
      <c r="AC3" s="16"/>
      <c r="AD3" s="16"/>
      <c r="AE3" s="15">
        <f t="shared" ref="AE3:AE55" si="2">X2</f>
        <v>1140204</v>
      </c>
      <c r="AF3" s="17" t="e">
        <f t="shared" si="0"/>
        <v>#VALUE!</v>
      </c>
      <c r="AG3" s="18" t="e">
        <f t="shared" si="1"/>
        <v>#DIV/0!</v>
      </c>
      <c r="AH3" s="19">
        <f t="shared" ref="AH3:AM18" si="3">Y3-Y2</f>
        <v>-64.099999999999994</v>
      </c>
      <c r="AI3" s="24">
        <f t="shared" si="3"/>
        <v>-30.1</v>
      </c>
      <c r="AJ3" s="24">
        <f t="shared" si="3"/>
        <v>-19.3</v>
      </c>
      <c r="AK3" s="24">
        <f t="shared" si="3"/>
        <v>-44.8</v>
      </c>
      <c r="AL3" s="24">
        <f t="shared" si="3"/>
        <v>-42</v>
      </c>
      <c r="AM3" s="19">
        <f t="shared" si="3"/>
        <v>-32.799999999999997</v>
      </c>
      <c r="AN3" s="25" t="e">
        <f>AG3-AG2</f>
        <v>#DIV/0!</v>
      </c>
    </row>
    <row r="4" spans="1:40">
      <c r="A4" s="26">
        <f>DATE(MID(A3,1,3)+1911,MID(A3,4,2),MID(A3,6,2))</f>
        <v>45692</v>
      </c>
      <c r="B4" s="26" t="e">
        <f>DATE(MID(B17,1,3)+1911,MID(B17,4,2),MID(B17,6,2))</f>
        <v>#VALUE!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/>
      <c r="Y4" s="16"/>
      <c r="Z4" s="16"/>
      <c r="AA4" s="16"/>
      <c r="AB4" s="16"/>
      <c r="AC4" s="16"/>
      <c r="AD4" s="16"/>
      <c r="AE4" s="15">
        <f t="shared" si="2"/>
        <v>0</v>
      </c>
      <c r="AF4" s="17" t="e">
        <f t="shared" si="0"/>
        <v>#VALUE!</v>
      </c>
      <c r="AG4" s="18" t="e">
        <f t="shared" si="1"/>
        <v>#DIV/0!</v>
      </c>
      <c r="AH4" s="19">
        <f t="shared" si="3"/>
        <v>0</v>
      </c>
      <c r="AI4" s="24">
        <f t="shared" si="3"/>
        <v>0</v>
      </c>
      <c r="AJ4" s="24">
        <f t="shared" si="3"/>
        <v>0</v>
      </c>
      <c r="AK4" s="24">
        <f t="shared" si="3"/>
        <v>0</v>
      </c>
      <c r="AL4" s="24">
        <f t="shared" si="3"/>
        <v>0</v>
      </c>
      <c r="AM4" s="19">
        <f t="shared" si="3"/>
        <v>0</v>
      </c>
      <c r="AN4" s="25" t="e">
        <f t="shared" ref="AN4:AN55" si="4">AG4-AG3</f>
        <v>#DIV/0!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/>
      <c r="Y5" s="16"/>
      <c r="Z5" s="16"/>
      <c r="AA5" s="16"/>
      <c r="AB5" s="16"/>
      <c r="AC5" s="16"/>
      <c r="AD5" s="16"/>
      <c r="AE5" s="15">
        <f t="shared" si="2"/>
        <v>0</v>
      </c>
      <c r="AF5" s="17" t="e">
        <f t="shared" si="0"/>
        <v>#VALUE!</v>
      </c>
      <c r="AG5" s="18" t="e">
        <f t="shared" si="1"/>
        <v>#DIV/0!</v>
      </c>
      <c r="AH5" s="19">
        <f t="shared" si="3"/>
        <v>0</v>
      </c>
      <c r="AI5" s="24">
        <f t="shared" si="3"/>
        <v>0</v>
      </c>
      <c r="AJ5" s="24">
        <f t="shared" si="3"/>
        <v>0</v>
      </c>
      <c r="AK5" s="24">
        <f t="shared" si="3"/>
        <v>0</v>
      </c>
      <c r="AL5" s="24">
        <f t="shared" si="3"/>
        <v>0</v>
      </c>
      <c r="AM5" s="19">
        <f t="shared" si="3"/>
        <v>0</v>
      </c>
      <c r="AN5" s="25" t="e">
        <f t="shared" si="4"/>
        <v>#DIV/0!</v>
      </c>
    </row>
    <row r="6" spans="1:40">
      <c r="B6" s="29" t="s">
        <v>10</v>
      </c>
      <c r="C6" s="31">
        <f t="shared" ref="C6:H6" si="5">_xlfn.QUARTILE.INC(Y:Y,1)</f>
        <v>64.099999999999994</v>
      </c>
      <c r="D6" s="31">
        <f t="shared" si="5"/>
        <v>30.1</v>
      </c>
      <c r="E6" s="31">
        <f t="shared" si="5"/>
        <v>19.3</v>
      </c>
      <c r="F6" s="31">
        <f t="shared" si="5"/>
        <v>44.8</v>
      </c>
      <c r="G6" s="31">
        <f t="shared" si="5"/>
        <v>42</v>
      </c>
      <c r="H6" s="31">
        <f t="shared" si="5"/>
        <v>32.799999999999997</v>
      </c>
      <c r="J6" s="28" t="e">
        <f>A4-B4</f>
        <v>#VALUE!</v>
      </c>
      <c r="K6" s="28" t="e">
        <f>ROUND(K7,0)</f>
        <v>#VALUE!</v>
      </c>
      <c r="X6" s="15"/>
      <c r="Y6" s="16"/>
      <c r="Z6" s="16"/>
      <c r="AA6" s="16"/>
      <c r="AB6" s="16"/>
      <c r="AC6" s="16"/>
      <c r="AD6" s="16"/>
      <c r="AE6" s="15">
        <f t="shared" si="2"/>
        <v>0</v>
      </c>
      <c r="AF6" s="17" t="e">
        <f t="shared" si="0"/>
        <v>#VALUE!</v>
      </c>
      <c r="AG6" s="18" t="e">
        <f t="shared" si="1"/>
        <v>#DIV/0!</v>
      </c>
      <c r="AH6" s="19">
        <f t="shared" si="3"/>
        <v>0</v>
      </c>
      <c r="AI6" s="24">
        <f t="shared" si="3"/>
        <v>0</v>
      </c>
      <c r="AJ6" s="24">
        <f t="shared" si="3"/>
        <v>0</v>
      </c>
      <c r="AK6" s="24">
        <f t="shared" si="3"/>
        <v>0</v>
      </c>
      <c r="AL6" s="24">
        <f t="shared" si="3"/>
        <v>0</v>
      </c>
      <c r="AM6" s="19">
        <f t="shared" si="3"/>
        <v>0</v>
      </c>
      <c r="AN6" s="25" t="e">
        <f t="shared" si="4"/>
        <v>#DIV/0!</v>
      </c>
    </row>
    <row r="7" spans="1:40">
      <c r="B7" s="19" t="str">
        <f>C3</f>
        <v>鄧鈺臻</v>
      </c>
      <c r="C7" s="19">
        <f>E3</f>
        <v>64.099999999999994</v>
      </c>
      <c r="D7" s="19">
        <f>H3</f>
        <v>30.1</v>
      </c>
      <c r="E7" s="19">
        <f>K3</f>
        <v>19.3</v>
      </c>
      <c r="F7" s="19">
        <f>N3</f>
        <v>44.8</v>
      </c>
      <c r="G7" s="19">
        <f>Q3</f>
        <v>42</v>
      </c>
      <c r="H7" s="19">
        <f>T3</f>
        <v>32.799999999999997</v>
      </c>
      <c r="J7" s="32" t="s">
        <v>21</v>
      </c>
      <c r="K7" s="19" t="e">
        <f>J6/7</f>
        <v>#VALUE!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64.099999999999994</v>
      </c>
      <c r="D8" s="31">
        <f t="shared" si="6"/>
        <v>30.1</v>
      </c>
      <c r="E8" s="31">
        <f t="shared" si="6"/>
        <v>19.3</v>
      </c>
      <c r="F8" s="31">
        <f t="shared" si="6"/>
        <v>44.8</v>
      </c>
      <c r="G8" s="31">
        <f t="shared" si="6"/>
        <v>42</v>
      </c>
      <c r="H8" s="31">
        <f t="shared" si="6"/>
        <v>32.799999999999997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64.099999999999994</v>
      </c>
      <c r="D9" s="31">
        <f t="shared" si="7"/>
        <v>30.1</v>
      </c>
      <c r="E9" s="31">
        <f t="shared" si="7"/>
        <v>19.3</v>
      </c>
      <c r="F9" s="31">
        <f t="shared" si="7"/>
        <v>44.8</v>
      </c>
      <c r="G9" s="31">
        <f t="shared" si="7"/>
        <v>42</v>
      </c>
      <c r="H9" s="31">
        <f t="shared" si="7"/>
        <v>32.799999999999997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64.099999999999994</v>
      </c>
      <c r="D10" s="31">
        <f t="shared" si="8"/>
        <v>30.1</v>
      </c>
      <c r="E10" s="31">
        <f t="shared" si="8"/>
        <v>19.3</v>
      </c>
      <c r="F10" s="31">
        <f t="shared" si="8"/>
        <v>44.8</v>
      </c>
      <c r="G10" s="31">
        <f t="shared" si="8"/>
        <v>42</v>
      </c>
      <c r="H10" s="31">
        <f t="shared" si="8"/>
        <v>32.799999999999997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 t="e">
        <f>LOOKUP(B15,日期,上次量測)</f>
        <v>#N/A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 t="e">
        <f>LOOKUP(B16,日期,上次量測)</f>
        <v>#N/A</v>
      </c>
      <c r="C15" s="19" t="e">
        <f t="shared" si="9"/>
        <v>#N/A</v>
      </c>
      <c r="D15" s="19" t="e">
        <f t="shared" si="10"/>
        <v>#N/A</v>
      </c>
      <c r="E15" s="19" t="e">
        <f t="shared" si="11"/>
        <v>#N/A</v>
      </c>
      <c r="F15" s="19" t="e">
        <f t="shared" si="12"/>
        <v>#N/A</v>
      </c>
      <c r="G15" s="19" t="e">
        <f t="shared" si="13"/>
        <v>#N/A</v>
      </c>
      <c r="H15" s="19" t="e">
        <f t="shared" si="14"/>
        <v>#N/A</v>
      </c>
      <c r="I15" s="25" t="e">
        <f t="shared" si="15"/>
        <v>#N/A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 t="e">
        <f>LOOKUP(B17,日期,上次量測)</f>
        <v>#N/A</v>
      </c>
      <c r="C16" s="19" t="e">
        <f t="shared" si="9"/>
        <v>#N/A</v>
      </c>
      <c r="D16" s="19" t="e">
        <f t="shared" si="10"/>
        <v>#N/A</v>
      </c>
      <c r="E16" s="19" t="e">
        <f t="shared" si="11"/>
        <v>#N/A</v>
      </c>
      <c r="F16" s="19" t="e">
        <f t="shared" si="12"/>
        <v>#N/A</v>
      </c>
      <c r="G16" s="19" t="e">
        <f t="shared" si="13"/>
        <v>#N/A</v>
      </c>
      <c r="H16" s="19" t="e">
        <f t="shared" si="14"/>
        <v>#N/A</v>
      </c>
      <c r="I16" s="25" t="e">
        <f t="shared" si="15"/>
        <v>#N/A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0</v>
      </c>
      <c r="C17" s="19" t="e">
        <f t="shared" si="9"/>
        <v>#N/A</v>
      </c>
      <c r="D17" s="19" t="e">
        <f t="shared" si="10"/>
        <v>#N/A</v>
      </c>
      <c r="E17" s="19" t="e">
        <f t="shared" si="11"/>
        <v>#N/A</v>
      </c>
      <c r="F17" s="19" t="e">
        <f t="shared" si="12"/>
        <v>#N/A</v>
      </c>
      <c r="G17" s="19" t="e">
        <f t="shared" si="13"/>
        <v>#N/A</v>
      </c>
      <c r="H17" s="19" t="e">
        <f t="shared" si="14"/>
        <v>#N/A</v>
      </c>
      <c r="I17" s="25" t="e">
        <f t="shared" si="15"/>
        <v>#N/A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1140204</v>
      </c>
      <c r="C18" s="19">
        <f t="shared" si="9"/>
        <v>64.099999999999994</v>
      </c>
      <c r="D18" s="19">
        <f t="shared" si="10"/>
        <v>30.1</v>
      </c>
      <c r="E18" s="19">
        <f t="shared" si="11"/>
        <v>19.3</v>
      </c>
      <c r="F18" s="19">
        <f t="shared" si="12"/>
        <v>44.8</v>
      </c>
      <c r="G18" s="19">
        <f t="shared" si="13"/>
        <v>42</v>
      </c>
      <c r="H18" s="19">
        <f t="shared" si="14"/>
        <v>32.799999999999997</v>
      </c>
      <c r="I18" s="25">
        <f t="shared" si="15"/>
        <v>0.51170046801872071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1E068702-BCE4-42FB-A055-C6E92D3FB0E2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E41BE7-D4D7-4F2B-AE8B-A898923F9DB8}">
          <x14:formula1>
            <xm:f>資料輸入!$N:$N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FBDE-9CAD-4AAB-A5E7-A11FE43659A5}">
  <sheetPr>
    <tabColor theme="5" tint="0.59999389629810485"/>
  </sheetPr>
  <dimension ref="A1:AN55"/>
  <sheetViews>
    <sheetView zoomScale="70" zoomScaleNormal="70" workbookViewId="0">
      <selection activeCell="D3" sqref="D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2">_xlfn._xlws.SORT(_xlfn._xlws.FILTER(資料輸入!F:L, ISNUMBER(MATCH(資料輸入!E:E, 徐彧媐!C3, 0))), 1, TRUE)</f>
        <v>1140204</v>
      </c>
      <c r="Y2" s="16">
        <v>71.3</v>
      </c>
      <c r="Z2" s="16">
        <v>33.799999999999997</v>
      </c>
      <c r="AA2" s="16">
        <v>24.1</v>
      </c>
      <c r="AB2" s="16">
        <v>47.2</v>
      </c>
      <c r="AC2" s="16">
        <v>44.2</v>
      </c>
      <c r="AD2" s="16">
        <v>32.799999999999997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0.46002805049088358</v>
      </c>
    </row>
    <row r="3" spans="1:40">
      <c r="A3" s="20">
        <f>MAX(X:X)</f>
        <v>1140204</v>
      </c>
      <c r="B3" s="19" t="e">
        <f>K6&amp;J7</f>
        <v>#VALUE!</v>
      </c>
      <c r="C3" s="39" t="s">
        <v>152</v>
      </c>
      <c r="D3" s="21" t="s">
        <v>24</v>
      </c>
      <c r="E3" s="20">
        <f>LOOKUP($A$3,日期,體重_kg)</f>
        <v>71.3</v>
      </c>
      <c r="F3" s="20">
        <f>LOOKUP($A$3,日期,體重變化)</f>
        <v>0</v>
      </c>
      <c r="G3" s="20" t="str">
        <f>IF(E3&lt;C8,"Q1",IF(E3&lt;C9,"Q2",IF(E3&lt;C10,"Q3",IF(E3&lt;3000,"Q4"))))</f>
        <v>Q4</v>
      </c>
      <c r="H3" s="20">
        <f>LOOKUP($A$3,日期,體脂率)</f>
        <v>33.799999999999997</v>
      </c>
      <c r="I3" s="20">
        <f>LOOKUP($A$3,日期,體脂率變化)</f>
        <v>0</v>
      </c>
      <c r="J3" s="20" t="str">
        <f>IF(H3&lt;D8,"Q1",IF(H3&lt;D9,"Q2",IF(H3&lt;D10,"Q3",IF(H3&lt;3000,"Q4"))))</f>
        <v>Q4</v>
      </c>
      <c r="K3" s="20">
        <f>LOOKUP($A$3,日期,脂肪重_kg)</f>
        <v>24.1</v>
      </c>
      <c r="L3" s="20">
        <f>LOOKUP($A$3,日期,脂肪重變化)</f>
        <v>0</v>
      </c>
      <c r="M3" s="20" t="str">
        <f>IF(K3&lt;E8,"Q1",IF(K3&lt;E9,"Q2",IF(K3&lt;E10,"Q3",IF(K3&lt;3000,"Q4"))))</f>
        <v>Q4</v>
      </c>
      <c r="N3" s="20">
        <f>LOOKUP($A$3,日期,去脂重_kg)</f>
        <v>47.2</v>
      </c>
      <c r="O3" s="20">
        <f>LOOKUP($A$3,日期,去脂重變化)</f>
        <v>0</v>
      </c>
      <c r="P3" s="20" t="str">
        <f>IF(N3&lt;F8,"Q1",IF(N3&lt;F9,"Q2",IF(N3&lt;F10,"Q3",IF(N3&lt;3000,"Q4"))))</f>
        <v>Q4</v>
      </c>
      <c r="Q3" s="20">
        <f>LOOKUP($A$3,日期,肌肉量)</f>
        <v>44.2</v>
      </c>
      <c r="R3" s="20">
        <f>LOOKUP($A$3,日期,肌肉量變化)</f>
        <v>0</v>
      </c>
      <c r="S3" s="20" t="str">
        <f>IF(Q3&lt;G8,"Q1",IF(Q3&lt;G9,"Q2",IF(Q3&lt;G10,"Q3",IF(Q3&lt;3000,"Q4"))))</f>
        <v>Q4</v>
      </c>
      <c r="T3" s="20">
        <f>LOOKUP($A$3,日期,身體總水份kg)</f>
        <v>32.799999999999997</v>
      </c>
      <c r="U3" s="22">
        <f>LOOKUP($A$3,日期,水分變化KG)</f>
        <v>0</v>
      </c>
      <c r="V3" s="23">
        <f>LOOKUP($A$3,日期,水分變化)</f>
        <v>0</v>
      </c>
      <c r="W3" s="20" t="str">
        <f>IF(T3&lt;H8,"Q1",IF(T3&lt;H9,"Q2",IF(T3&lt;H10,"Q3",IF(T3&lt;3000,"Q4"))))</f>
        <v>Q4</v>
      </c>
      <c r="X3" s="15"/>
      <c r="Y3" s="16"/>
      <c r="Z3" s="16"/>
      <c r="AA3" s="16"/>
      <c r="AB3" s="16"/>
      <c r="AC3" s="16"/>
      <c r="AD3" s="16"/>
      <c r="AE3" s="15">
        <f t="shared" ref="AE3:AE55" si="2">X2</f>
        <v>1140204</v>
      </c>
      <c r="AF3" s="17" t="e">
        <f t="shared" si="0"/>
        <v>#VALUE!</v>
      </c>
      <c r="AG3" s="18" t="e">
        <f t="shared" si="1"/>
        <v>#DIV/0!</v>
      </c>
      <c r="AH3" s="19">
        <f t="shared" ref="AH3:AM18" si="3">Y3-Y2</f>
        <v>-71.3</v>
      </c>
      <c r="AI3" s="24">
        <f t="shared" si="3"/>
        <v>-33.799999999999997</v>
      </c>
      <c r="AJ3" s="24">
        <f t="shared" si="3"/>
        <v>-24.1</v>
      </c>
      <c r="AK3" s="24">
        <f t="shared" si="3"/>
        <v>-47.2</v>
      </c>
      <c r="AL3" s="24">
        <f t="shared" si="3"/>
        <v>-44.2</v>
      </c>
      <c r="AM3" s="19">
        <f t="shared" si="3"/>
        <v>-32.799999999999997</v>
      </c>
      <c r="AN3" s="25" t="e">
        <f>AG3-AG2</f>
        <v>#DIV/0!</v>
      </c>
    </row>
    <row r="4" spans="1:40">
      <c r="A4" s="26">
        <f>DATE(MID(A3,1,3)+1911,MID(A3,4,2),MID(A3,6,2))</f>
        <v>45692</v>
      </c>
      <c r="B4" s="26" t="e">
        <f>DATE(MID(B17,1,3)+1911,MID(B17,4,2),MID(B17,6,2))</f>
        <v>#VALUE!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/>
      <c r="Y4" s="16"/>
      <c r="Z4" s="16"/>
      <c r="AA4" s="16"/>
      <c r="AB4" s="16"/>
      <c r="AC4" s="16"/>
      <c r="AD4" s="16"/>
      <c r="AE4" s="15">
        <f t="shared" si="2"/>
        <v>0</v>
      </c>
      <c r="AF4" s="17" t="e">
        <f t="shared" si="0"/>
        <v>#VALUE!</v>
      </c>
      <c r="AG4" s="18" t="e">
        <f t="shared" si="1"/>
        <v>#DIV/0!</v>
      </c>
      <c r="AH4" s="19">
        <f t="shared" si="3"/>
        <v>0</v>
      </c>
      <c r="AI4" s="24">
        <f t="shared" si="3"/>
        <v>0</v>
      </c>
      <c r="AJ4" s="24">
        <f t="shared" si="3"/>
        <v>0</v>
      </c>
      <c r="AK4" s="24">
        <f t="shared" si="3"/>
        <v>0</v>
      </c>
      <c r="AL4" s="24">
        <f t="shared" si="3"/>
        <v>0</v>
      </c>
      <c r="AM4" s="19">
        <f t="shared" si="3"/>
        <v>0</v>
      </c>
      <c r="AN4" s="25" t="e">
        <f t="shared" ref="AN4:AN55" si="4">AG4-AG3</f>
        <v>#DIV/0!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/>
      <c r="Y5" s="16"/>
      <c r="Z5" s="16"/>
      <c r="AA5" s="16"/>
      <c r="AB5" s="16"/>
      <c r="AC5" s="16"/>
      <c r="AD5" s="16"/>
      <c r="AE5" s="15">
        <f t="shared" si="2"/>
        <v>0</v>
      </c>
      <c r="AF5" s="17" t="e">
        <f t="shared" si="0"/>
        <v>#VALUE!</v>
      </c>
      <c r="AG5" s="18" t="e">
        <f t="shared" si="1"/>
        <v>#DIV/0!</v>
      </c>
      <c r="AH5" s="19">
        <f t="shared" si="3"/>
        <v>0</v>
      </c>
      <c r="AI5" s="24">
        <f t="shared" si="3"/>
        <v>0</v>
      </c>
      <c r="AJ5" s="24">
        <f t="shared" si="3"/>
        <v>0</v>
      </c>
      <c r="AK5" s="24">
        <f t="shared" si="3"/>
        <v>0</v>
      </c>
      <c r="AL5" s="24">
        <f t="shared" si="3"/>
        <v>0</v>
      </c>
      <c r="AM5" s="19">
        <f t="shared" si="3"/>
        <v>0</v>
      </c>
      <c r="AN5" s="25" t="e">
        <f t="shared" si="4"/>
        <v>#DIV/0!</v>
      </c>
    </row>
    <row r="6" spans="1:40">
      <c r="B6" s="29" t="s">
        <v>10</v>
      </c>
      <c r="C6" s="31">
        <f t="shared" ref="C6:H6" si="5">_xlfn.QUARTILE.INC(Y:Y,1)</f>
        <v>71.3</v>
      </c>
      <c r="D6" s="31">
        <f t="shared" si="5"/>
        <v>33.799999999999997</v>
      </c>
      <c r="E6" s="31">
        <f t="shared" si="5"/>
        <v>24.1</v>
      </c>
      <c r="F6" s="31">
        <f t="shared" si="5"/>
        <v>47.2</v>
      </c>
      <c r="G6" s="31">
        <f t="shared" si="5"/>
        <v>44.2</v>
      </c>
      <c r="H6" s="31">
        <f t="shared" si="5"/>
        <v>32.799999999999997</v>
      </c>
      <c r="J6" s="28" t="e">
        <f>A4-B4</f>
        <v>#VALUE!</v>
      </c>
      <c r="K6" s="28" t="e">
        <f>ROUND(K7,0)</f>
        <v>#VALUE!</v>
      </c>
      <c r="X6" s="15"/>
      <c r="Y6" s="16"/>
      <c r="Z6" s="16"/>
      <c r="AA6" s="16"/>
      <c r="AB6" s="16"/>
      <c r="AC6" s="16"/>
      <c r="AD6" s="16"/>
      <c r="AE6" s="15">
        <f t="shared" si="2"/>
        <v>0</v>
      </c>
      <c r="AF6" s="17" t="e">
        <f t="shared" si="0"/>
        <v>#VALUE!</v>
      </c>
      <c r="AG6" s="18" t="e">
        <f t="shared" si="1"/>
        <v>#DIV/0!</v>
      </c>
      <c r="AH6" s="19">
        <f t="shared" si="3"/>
        <v>0</v>
      </c>
      <c r="AI6" s="24">
        <f t="shared" si="3"/>
        <v>0</v>
      </c>
      <c r="AJ6" s="24">
        <f t="shared" si="3"/>
        <v>0</v>
      </c>
      <c r="AK6" s="24">
        <f t="shared" si="3"/>
        <v>0</v>
      </c>
      <c r="AL6" s="24">
        <f t="shared" si="3"/>
        <v>0</v>
      </c>
      <c r="AM6" s="19">
        <f t="shared" si="3"/>
        <v>0</v>
      </c>
      <c r="AN6" s="25" t="e">
        <f t="shared" si="4"/>
        <v>#DIV/0!</v>
      </c>
    </row>
    <row r="7" spans="1:40">
      <c r="B7" s="19" t="str">
        <f>C3</f>
        <v>徐彧媐</v>
      </c>
      <c r="C7" s="19">
        <f>E3</f>
        <v>71.3</v>
      </c>
      <c r="D7" s="19">
        <f>H3</f>
        <v>33.799999999999997</v>
      </c>
      <c r="E7" s="19">
        <f>K3</f>
        <v>24.1</v>
      </c>
      <c r="F7" s="19">
        <f>N3</f>
        <v>47.2</v>
      </c>
      <c r="G7" s="19">
        <f>Q3</f>
        <v>44.2</v>
      </c>
      <c r="H7" s="19">
        <f>T3</f>
        <v>32.799999999999997</v>
      </c>
      <c r="J7" s="32" t="s">
        <v>21</v>
      </c>
      <c r="K7" s="19" t="e">
        <f>J6/7</f>
        <v>#VALUE!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71.3</v>
      </c>
      <c r="D8" s="31">
        <f t="shared" si="6"/>
        <v>33.799999999999997</v>
      </c>
      <c r="E8" s="31">
        <f t="shared" si="6"/>
        <v>24.1</v>
      </c>
      <c r="F8" s="31">
        <f t="shared" si="6"/>
        <v>47.2</v>
      </c>
      <c r="G8" s="31">
        <f t="shared" si="6"/>
        <v>44.2</v>
      </c>
      <c r="H8" s="31">
        <f t="shared" si="6"/>
        <v>32.799999999999997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71.3</v>
      </c>
      <c r="D9" s="31">
        <f t="shared" si="7"/>
        <v>33.799999999999997</v>
      </c>
      <c r="E9" s="31">
        <f t="shared" si="7"/>
        <v>24.1</v>
      </c>
      <c r="F9" s="31">
        <f t="shared" si="7"/>
        <v>47.2</v>
      </c>
      <c r="G9" s="31">
        <f t="shared" si="7"/>
        <v>44.2</v>
      </c>
      <c r="H9" s="31">
        <f t="shared" si="7"/>
        <v>32.799999999999997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71.3</v>
      </c>
      <c r="D10" s="31">
        <f t="shared" si="8"/>
        <v>33.799999999999997</v>
      </c>
      <c r="E10" s="31">
        <f t="shared" si="8"/>
        <v>24.1</v>
      </c>
      <c r="F10" s="31">
        <f t="shared" si="8"/>
        <v>47.2</v>
      </c>
      <c r="G10" s="31">
        <f t="shared" si="8"/>
        <v>44.2</v>
      </c>
      <c r="H10" s="31">
        <f t="shared" si="8"/>
        <v>32.799999999999997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 t="e">
        <f>LOOKUP(B15,日期,上次量測)</f>
        <v>#N/A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 t="e">
        <f>LOOKUP(B16,日期,上次量測)</f>
        <v>#N/A</v>
      </c>
      <c r="C15" s="19" t="e">
        <f t="shared" si="9"/>
        <v>#N/A</v>
      </c>
      <c r="D15" s="19" t="e">
        <f t="shared" si="10"/>
        <v>#N/A</v>
      </c>
      <c r="E15" s="19" t="e">
        <f t="shared" si="11"/>
        <v>#N/A</v>
      </c>
      <c r="F15" s="19" t="e">
        <f t="shared" si="12"/>
        <v>#N/A</v>
      </c>
      <c r="G15" s="19" t="e">
        <f t="shared" si="13"/>
        <v>#N/A</v>
      </c>
      <c r="H15" s="19" t="e">
        <f t="shared" si="14"/>
        <v>#N/A</v>
      </c>
      <c r="I15" s="25" t="e">
        <f t="shared" si="15"/>
        <v>#N/A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 t="e">
        <f>LOOKUP(B17,日期,上次量測)</f>
        <v>#N/A</v>
      </c>
      <c r="C16" s="19" t="e">
        <f t="shared" si="9"/>
        <v>#N/A</v>
      </c>
      <c r="D16" s="19" t="e">
        <f t="shared" si="10"/>
        <v>#N/A</v>
      </c>
      <c r="E16" s="19" t="e">
        <f t="shared" si="11"/>
        <v>#N/A</v>
      </c>
      <c r="F16" s="19" t="e">
        <f t="shared" si="12"/>
        <v>#N/A</v>
      </c>
      <c r="G16" s="19" t="e">
        <f t="shared" si="13"/>
        <v>#N/A</v>
      </c>
      <c r="H16" s="19" t="e">
        <f t="shared" si="14"/>
        <v>#N/A</v>
      </c>
      <c r="I16" s="25" t="e">
        <f t="shared" si="15"/>
        <v>#N/A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0</v>
      </c>
      <c r="C17" s="19" t="e">
        <f t="shared" si="9"/>
        <v>#N/A</v>
      </c>
      <c r="D17" s="19" t="e">
        <f t="shared" si="10"/>
        <v>#N/A</v>
      </c>
      <c r="E17" s="19" t="e">
        <f t="shared" si="11"/>
        <v>#N/A</v>
      </c>
      <c r="F17" s="19" t="e">
        <f t="shared" si="12"/>
        <v>#N/A</v>
      </c>
      <c r="G17" s="19" t="e">
        <f t="shared" si="13"/>
        <v>#N/A</v>
      </c>
      <c r="H17" s="19" t="e">
        <f t="shared" si="14"/>
        <v>#N/A</v>
      </c>
      <c r="I17" s="25" t="e">
        <f t="shared" si="15"/>
        <v>#N/A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1140204</v>
      </c>
      <c r="C18" s="19">
        <f t="shared" si="9"/>
        <v>71.3</v>
      </c>
      <c r="D18" s="19">
        <f t="shared" si="10"/>
        <v>33.799999999999997</v>
      </c>
      <c r="E18" s="19">
        <f t="shared" si="11"/>
        <v>24.1</v>
      </c>
      <c r="F18" s="19">
        <f t="shared" si="12"/>
        <v>47.2</v>
      </c>
      <c r="G18" s="19">
        <f t="shared" si="13"/>
        <v>44.2</v>
      </c>
      <c r="H18" s="19">
        <f t="shared" si="14"/>
        <v>32.799999999999997</v>
      </c>
      <c r="I18" s="25">
        <f t="shared" si="15"/>
        <v>0.46002805049088358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68302160-C98D-4845-9FDC-F3753DD941E8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A39B01-4D2A-4A49-8D06-8076FF9C1AC8}">
          <x14:formula1>
            <xm:f>資料輸入!$N:$N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9B24A-09F3-41CF-805F-696BAB0CEF68}">
  <sheetPr>
    <tabColor rgb="FF00B0F0"/>
  </sheetPr>
  <dimension ref="A1:AN55"/>
  <sheetViews>
    <sheetView zoomScale="70" zoomScaleNormal="70" workbookViewId="0">
      <selection activeCell="D3" sqref="D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5">_xlfn._xlws.SORT(_xlfn._xlws.FILTER(資料輸入!F:L, ISNUMBER(MATCH(資料輸入!E:E, 黃鈺仁!C3, 0))), 1, TRUE)</f>
        <v>1140204</v>
      </c>
      <c r="Y2" s="16">
        <v>88.9</v>
      </c>
      <c r="Z2" s="16">
        <v>18.399999999999999</v>
      </c>
      <c r="AA2" s="16">
        <v>16.399999999999999</v>
      </c>
      <c r="AB2" s="16">
        <v>72.5</v>
      </c>
      <c r="AC2" s="16">
        <v>68.8</v>
      </c>
      <c r="AD2" s="16">
        <v>48.7</v>
      </c>
      <c r="AE2" s="16"/>
      <c r="AF2" s="17">
        <f t="shared" ref="AF2:AF10" si="0">DATE(MID(X2,1,3)+1911,MID(X2,4,2),MID(X2,6,2))</f>
        <v>45692</v>
      </c>
      <c r="AG2" s="18">
        <f t="shared" ref="AG2:AG11" si="1">1-(Y2-AD2)/Y2</f>
        <v>0.54780652418447695</v>
      </c>
    </row>
    <row r="3" spans="1:40">
      <c r="A3" s="20">
        <f>MAX(X:X)</f>
        <v>1140320</v>
      </c>
      <c r="B3" s="19" t="str">
        <f>K6&amp;J7</f>
        <v>2周前</v>
      </c>
      <c r="C3" s="39" t="s">
        <v>118</v>
      </c>
      <c r="D3" s="21" t="s">
        <v>17</v>
      </c>
      <c r="E3" s="20">
        <f>LOOKUP($A$3,日期,體重_kg)</f>
        <v>87.2</v>
      </c>
      <c r="F3" s="20">
        <f>LOOKUP($A$3,日期,體重變化)</f>
        <v>-0.29999999999999716</v>
      </c>
      <c r="G3" s="20" t="str">
        <f>IF(E3&lt;C8,"Q1",IF(E3&lt;C9,"Q2",IF(E3&lt;C10,"Q3",IF(E3&lt;3000,"Q4"))))</f>
        <v>Q1</v>
      </c>
      <c r="H3" s="20">
        <f>LOOKUP($A$3,日期,體脂率)</f>
        <v>17.899999999999999</v>
      </c>
      <c r="I3" s="20">
        <f>LOOKUP($A$3,日期,體脂率變化)</f>
        <v>1.0999999999999979</v>
      </c>
      <c r="J3" s="20" t="str">
        <f>IF(H3&lt;D8,"Q1",IF(H3&lt;D9,"Q2",IF(H3&lt;D10,"Q3",IF(H3&lt;3000,"Q4"))))</f>
        <v>Q2</v>
      </c>
      <c r="K3" s="20">
        <f>LOOKUP($A$3,日期,脂肪重_kg)</f>
        <v>15.6</v>
      </c>
      <c r="L3" s="20">
        <f>LOOKUP($A$3,日期,脂肪重變化)</f>
        <v>0.90000000000000036</v>
      </c>
      <c r="M3" s="20" t="str">
        <f>IF(K3&lt;E8,"Q1",IF(K3&lt;E9,"Q2",IF(K3&lt;E10,"Q3",IF(K3&lt;3000,"Q4"))))</f>
        <v>Q2</v>
      </c>
      <c r="N3" s="20">
        <f>LOOKUP($A$3,日期,去脂重_kg)</f>
        <v>71.599999999999994</v>
      </c>
      <c r="O3" s="20">
        <f>LOOKUP($A$3,日期,去脂重變化)</f>
        <v>-1.2000000000000028</v>
      </c>
      <c r="P3" s="20" t="str">
        <f>IF(N3&lt;F8,"Q1",IF(N3&lt;F9,"Q2",IF(N3&lt;F10,"Q3",IF(N3&lt;3000,"Q4"))))</f>
        <v>Q1</v>
      </c>
      <c r="Q3" s="20">
        <f>LOOKUP($A$3,日期,肌肉量)</f>
        <v>67.900000000000006</v>
      </c>
      <c r="R3" s="20">
        <f>LOOKUP($A$3,日期,肌肉量變化)</f>
        <v>-1.1999999999999886</v>
      </c>
      <c r="S3" s="20" t="str">
        <f>IF(Q3&lt;G8,"Q1",IF(Q3&lt;G9,"Q2",IF(Q3&lt;G10,"Q3",IF(Q3&lt;3000,"Q4"))))</f>
        <v>Q1</v>
      </c>
      <c r="T3" s="20">
        <f>LOOKUP($A$3,日期,身體總水份kg)</f>
        <v>47.9</v>
      </c>
      <c r="U3" s="22">
        <f>LOOKUP($A$3,日期,水分變化KG)</f>
        <v>-0.60000000000000142</v>
      </c>
      <c r="V3" s="23">
        <f>LOOKUP($A$3,日期,水分變化)</f>
        <v>-4.9737876802097292E-3</v>
      </c>
      <c r="W3" s="20" t="str">
        <f>IF(T3&lt;H8,"Q1",IF(T3&lt;H9,"Q2",IF(T3&lt;H10,"Q3",IF(T3&lt;3000,"Q4"))))</f>
        <v>Q1</v>
      </c>
      <c r="X3" s="15">
        <v>1140227</v>
      </c>
      <c r="Y3" s="16">
        <v>87.7</v>
      </c>
      <c r="Z3" s="16">
        <v>17.100000000000001</v>
      </c>
      <c r="AA3" s="16">
        <v>15</v>
      </c>
      <c r="AB3" s="16">
        <v>72.7</v>
      </c>
      <c r="AC3" s="16">
        <v>69</v>
      </c>
      <c r="AD3" s="16">
        <v>48.1</v>
      </c>
      <c r="AE3" s="15">
        <f t="shared" ref="AE3:AE34" si="2">X2</f>
        <v>1140204</v>
      </c>
      <c r="AF3" s="17">
        <f t="shared" si="0"/>
        <v>45715</v>
      </c>
      <c r="AG3" s="18">
        <f t="shared" si="1"/>
        <v>0.54846066134549598</v>
      </c>
      <c r="AH3" s="19">
        <f t="shared" ref="AH3:AH11" si="3">Y3-Y2</f>
        <v>-1.2000000000000028</v>
      </c>
      <c r="AI3" s="24">
        <f t="shared" ref="AI3:AI24" si="4">Z3-Z2</f>
        <v>-1.2999999999999972</v>
      </c>
      <c r="AJ3" s="24">
        <f t="shared" ref="AJ3:AJ24" si="5">AA3-AA2</f>
        <v>-1.3999999999999986</v>
      </c>
      <c r="AK3" s="24">
        <f t="shared" ref="AK3:AK24" si="6">AB3-AB2</f>
        <v>0.20000000000000284</v>
      </c>
      <c r="AL3" s="24">
        <f t="shared" ref="AL3:AL24" si="7">AC3-AC2</f>
        <v>0.20000000000000284</v>
      </c>
      <c r="AM3" s="19">
        <f t="shared" ref="AM3:AM24" si="8">AD3-AD2</f>
        <v>-0.60000000000000142</v>
      </c>
      <c r="AN3" s="25">
        <f>AG3-AG2</f>
        <v>6.5413716101903052E-4</v>
      </c>
    </row>
    <row r="4" spans="1:40">
      <c r="A4" s="26">
        <f>DATE(MID(A3,1,3)+1911,MID(A3,4,2),MID(A3,6,2))</f>
        <v>45736</v>
      </c>
      <c r="B4" s="26">
        <f>DATE(MID(B17,1,3)+1911,MID(B17,4,2),MID(B17,6,2))</f>
        <v>45723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>
        <v>1140307</v>
      </c>
      <c r="Y4" s="16">
        <v>87.5</v>
      </c>
      <c r="Z4" s="16">
        <v>16.8</v>
      </c>
      <c r="AA4" s="16">
        <v>14.7</v>
      </c>
      <c r="AB4" s="16">
        <v>72.8</v>
      </c>
      <c r="AC4" s="16">
        <v>69.099999999999994</v>
      </c>
      <c r="AD4" s="16">
        <v>48.5</v>
      </c>
      <c r="AE4" s="15">
        <f t="shared" si="2"/>
        <v>1140227</v>
      </c>
      <c r="AF4" s="17">
        <f t="shared" si="0"/>
        <v>45723</v>
      </c>
      <c r="AG4" s="18">
        <f t="shared" si="1"/>
        <v>0.55428571428571427</v>
      </c>
      <c r="AH4" s="19">
        <f t="shared" si="3"/>
        <v>-0.20000000000000284</v>
      </c>
      <c r="AI4" s="24">
        <f t="shared" si="4"/>
        <v>-0.30000000000000071</v>
      </c>
      <c r="AJ4" s="24">
        <f t="shared" si="5"/>
        <v>-0.30000000000000071</v>
      </c>
      <c r="AK4" s="24">
        <f t="shared" si="6"/>
        <v>9.9999999999994316E-2</v>
      </c>
      <c r="AL4" s="24">
        <f t="shared" si="7"/>
        <v>9.9999999999994316E-2</v>
      </c>
      <c r="AM4" s="19">
        <f t="shared" si="8"/>
        <v>0.39999999999999858</v>
      </c>
      <c r="AN4" s="25">
        <f t="shared" ref="AN4:AN55" si="9">AG4-AG3</f>
        <v>5.8250529402182893E-3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>
        <v>1140320</v>
      </c>
      <c r="Y5" s="16">
        <v>87.2</v>
      </c>
      <c r="Z5" s="16">
        <v>17.899999999999999</v>
      </c>
      <c r="AA5" s="16">
        <v>15.6</v>
      </c>
      <c r="AB5" s="16">
        <v>71.599999999999994</v>
      </c>
      <c r="AC5" s="16">
        <v>67.900000000000006</v>
      </c>
      <c r="AD5" s="16">
        <v>47.9</v>
      </c>
      <c r="AE5" s="15">
        <f t="shared" si="2"/>
        <v>1140307</v>
      </c>
      <c r="AF5" s="17">
        <f t="shared" si="0"/>
        <v>45736</v>
      </c>
      <c r="AG5" s="18">
        <f t="shared" si="1"/>
        <v>0.54931192660550454</v>
      </c>
      <c r="AH5" s="19">
        <f t="shared" si="3"/>
        <v>-0.29999999999999716</v>
      </c>
      <c r="AI5" s="24">
        <f t="shared" si="4"/>
        <v>1.0999999999999979</v>
      </c>
      <c r="AJ5" s="24">
        <f t="shared" si="5"/>
        <v>0.90000000000000036</v>
      </c>
      <c r="AK5" s="24">
        <f t="shared" si="6"/>
        <v>-1.2000000000000028</v>
      </c>
      <c r="AL5" s="24">
        <f t="shared" si="7"/>
        <v>-1.1999999999999886</v>
      </c>
      <c r="AM5" s="19">
        <f t="shared" si="8"/>
        <v>-0.60000000000000142</v>
      </c>
      <c r="AN5" s="25">
        <f t="shared" si="9"/>
        <v>-4.9737876802097292E-3</v>
      </c>
    </row>
    <row r="6" spans="1:40">
      <c r="B6" s="29" t="s">
        <v>10</v>
      </c>
      <c r="C6" s="31">
        <f t="shared" ref="C6:H6" si="10">_xlfn.QUARTILE.INC(Y:Y,1)</f>
        <v>87.424999999999997</v>
      </c>
      <c r="D6" s="31">
        <f t="shared" si="10"/>
        <v>17.025000000000002</v>
      </c>
      <c r="E6" s="31">
        <f t="shared" si="10"/>
        <v>14.925000000000001</v>
      </c>
      <c r="F6" s="31">
        <f t="shared" si="10"/>
        <v>72.275000000000006</v>
      </c>
      <c r="G6" s="31">
        <f t="shared" si="10"/>
        <v>68.575000000000003</v>
      </c>
      <c r="H6" s="31">
        <f t="shared" si="10"/>
        <v>48.05</v>
      </c>
      <c r="J6" s="28">
        <f>A4-B4</f>
        <v>13</v>
      </c>
      <c r="K6" s="28">
        <f>ROUND(K7,0)</f>
        <v>2</v>
      </c>
      <c r="X6" s="15"/>
      <c r="Y6" s="16"/>
      <c r="Z6" s="16"/>
      <c r="AA6" s="16"/>
      <c r="AB6" s="16"/>
      <c r="AC6" s="16"/>
      <c r="AD6" s="16"/>
      <c r="AE6" s="15">
        <f t="shared" si="2"/>
        <v>1140320</v>
      </c>
      <c r="AF6" s="17" t="e">
        <f t="shared" si="0"/>
        <v>#VALUE!</v>
      </c>
      <c r="AG6" s="18" t="e">
        <f t="shared" si="1"/>
        <v>#DIV/0!</v>
      </c>
      <c r="AH6" s="19">
        <f t="shared" si="3"/>
        <v>-87.2</v>
      </c>
      <c r="AI6" s="24">
        <f t="shared" si="4"/>
        <v>-17.899999999999999</v>
      </c>
      <c r="AJ6" s="24">
        <f t="shared" si="5"/>
        <v>-15.6</v>
      </c>
      <c r="AK6" s="24">
        <f t="shared" si="6"/>
        <v>-71.599999999999994</v>
      </c>
      <c r="AL6" s="24">
        <f t="shared" si="7"/>
        <v>-67.900000000000006</v>
      </c>
      <c r="AM6" s="19">
        <f t="shared" si="8"/>
        <v>-47.9</v>
      </c>
      <c r="AN6" s="25" t="e">
        <f t="shared" si="9"/>
        <v>#DIV/0!</v>
      </c>
    </row>
    <row r="7" spans="1:40">
      <c r="B7" s="19" t="str">
        <f>C3</f>
        <v>黃鈺仁</v>
      </c>
      <c r="C7" s="19">
        <f>E3</f>
        <v>87.2</v>
      </c>
      <c r="D7" s="19">
        <f>H3</f>
        <v>17.899999999999999</v>
      </c>
      <c r="E7" s="19">
        <f>K3</f>
        <v>15.6</v>
      </c>
      <c r="F7" s="19">
        <f>N3</f>
        <v>71.599999999999994</v>
      </c>
      <c r="G7" s="19">
        <f>Q3</f>
        <v>67.900000000000006</v>
      </c>
      <c r="H7" s="19">
        <f>T3</f>
        <v>47.9</v>
      </c>
      <c r="J7" s="32" t="s">
        <v>21</v>
      </c>
      <c r="K7" s="19">
        <f>J6/7</f>
        <v>1.8571428571428572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4"/>
        <v>0</v>
      </c>
      <c r="AJ7" s="24">
        <f t="shared" si="5"/>
        <v>0</v>
      </c>
      <c r="AK7" s="24">
        <f t="shared" si="6"/>
        <v>0</v>
      </c>
      <c r="AL7" s="24">
        <f t="shared" si="7"/>
        <v>0</v>
      </c>
      <c r="AM7" s="19">
        <f t="shared" si="8"/>
        <v>0</v>
      </c>
      <c r="AN7" s="25" t="e">
        <f t="shared" si="9"/>
        <v>#DIV/0!</v>
      </c>
    </row>
    <row r="8" spans="1:40">
      <c r="A8" s="33" t="s">
        <v>53</v>
      </c>
      <c r="B8" s="29" t="s">
        <v>11</v>
      </c>
      <c r="C8" s="31">
        <f t="shared" ref="C8:H8" si="11">_xlfn.QUARTILE.INC(Y:Y,2)</f>
        <v>87.6</v>
      </c>
      <c r="D8" s="31">
        <f t="shared" si="11"/>
        <v>17.5</v>
      </c>
      <c r="E8" s="31">
        <f t="shared" si="11"/>
        <v>15.3</v>
      </c>
      <c r="F8" s="31">
        <f t="shared" si="11"/>
        <v>72.599999999999994</v>
      </c>
      <c r="G8" s="31">
        <f t="shared" si="11"/>
        <v>68.900000000000006</v>
      </c>
      <c r="H8" s="31">
        <f t="shared" si="11"/>
        <v>48.3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4"/>
        <v>0</v>
      </c>
      <c r="AJ8" s="24">
        <f t="shared" si="5"/>
        <v>0</v>
      </c>
      <c r="AK8" s="24">
        <f t="shared" si="6"/>
        <v>0</v>
      </c>
      <c r="AL8" s="24">
        <f t="shared" si="7"/>
        <v>0</v>
      </c>
      <c r="AM8" s="19">
        <f t="shared" si="8"/>
        <v>0</v>
      </c>
      <c r="AN8" s="25" t="e">
        <f t="shared" si="9"/>
        <v>#DIV/0!</v>
      </c>
    </row>
    <row r="9" spans="1:40">
      <c r="A9" s="33" t="s">
        <v>54</v>
      </c>
      <c r="B9" s="29" t="s">
        <v>12</v>
      </c>
      <c r="C9" s="31">
        <f t="shared" ref="C9:H9" si="12">_xlfn.QUARTILE.INC(Y:Y,3)</f>
        <v>88</v>
      </c>
      <c r="D9" s="31">
        <f t="shared" si="12"/>
        <v>18.024999999999999</v>
      </c>
      <c r="E9" s="31">
        <f t="shared" si="12"/>
        <v>15.799999999999999</v>
      </c>
      <c r="F9" s="31">
        <f t="shared" si="12"/>
        <v>72.724999999999994</v>
      </c>
      <c r="G9" s="31">
        <f t="shared" si="12"/>
        <v>69.025000000000006</v>
      </c>
      <c r="H9" s="31">
        <f t="shared" si="12"/>
        <v>48.55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4"/>
        <v>0</v>
      </c>
      <c r="AJ9" s="24">
        <f t="shared" si="5"/>
        <v>0</v>
      </c>
      <c r="AK9" s="24">
        <f t="shared" si="6"/>
        <v>0</v>
      </c>
      <c r="AL9" s="24">
        <f t="shared" si="7"/>
        <v>0</v>
      </c>
      <c r="AM9" s="19">
        <f t="shared" si="8"/>
        <v>0</v>
      </c>
      <c r="AN9" s="25" t="e">
        <f t="shared" si="9"/>
        <v>#DIV/0!</v>
      </c>
    </row>
    <row r="10" spans="1:40">
      <c r="A10" s="33" t="s">
        <v>55</v>
      </c>
      <c r="B10" s="29" t="s">
        <v>13</v>
      </c>
      <c r="C10" s="31">
        <f t="shared" ref="C10:H10" si="13">_xlfn.QUARTILE.INC(Y:Y,4)</f>
        <v>88.9</v>
      </c>
      <c r="D10" s="31">
        <f t="shared" si="13"/>
        <v>18.399999999999999</v>
      </c>
      <c r="E10" s="31">
        <f t="shared" si="13"/>
        <v>16.399999999999999</v>
      </c>
      <c r="F10" s="31">
        <f t="shared" si="13"/>
        <v>72.8</v>
      </c>
      <c r="G10" s="31">
        <f t="shared" si="13"/>
        <v>69.099999999999994</v>
      </c>
      <c r="H10" s="31">
        <f t="shared" si="13"/>
        <v>48.7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4"/>
        <v>0</v>
      </c>
      <c r="AJ10" s="24">
        <f t="shared" si="5"/>
        <v>0</v>
      </c>
      <c r="AK10" s="24">
        <f t="shared" si="6"/>
        <v>0</v>
      </c>
      <c r="AL10" s="24">
        <f t="shared" si="7"/>
        <v>0</v>
      </c>
      <c r="AM10" s="19">
        <f t="shared" si="8"/>
        <v>0</v>
      </c>
      <c r="AN10" s="25" t="e">
        <f t="shared" si="9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ref="AF11:AF55" si="14">DATE(MID(X11,1,3)+1911,MID(X11,4,2),MID(X11,6,2))</f>
        <v>#VALUE!</v>
      </c>
      <c r="AG11" s="18" t="e">
        <f t="shared" si="1"/>
        <v>#DIV/0!</v>
      </c>
      <c r="AH11" s="19">
        <f t="shared" si="3"/>
        <v>0</v>
      </c>
      <c r="AI11" s="24">
        <f t="shared" si="4"/>
        <v>0</v>
      </c>
      <c r="AJ11" s="24">
        <f t="shared" si="5"/>
        <v>0</v>
      </c>
      <c r="AK11" s="24">
        <f t="shared" si="6"/>
        <v>0</v>
      </c>
      <c r="AL11" s="24">
        <f t="shared" si="7"/>
        <v>0</v>
      </c>
      <c r="AM11" s="19">
        <f t="shared" si="8"/>
        <v>0</v>
      </c>
      <c r="AN11" s="25" t="e">
        <f t="shared" si="9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14"/>
        <v>#VALUE!</v>
      </c>
      <c r="AG12" s="18" t="e">
        <f t="shared" ref="AG12" si="15">1-(Y12-AD12)/Y12</f>
        <v>#DIV/0!</v>
      </c>
      <c r="AH12" s="19">
        <f t="shared" ref="AH12" si="16">Y12-Y11</f>
        <v>0</v>
      </c>
      <c r="AI12" s="24">
        <f t="shared" si="4"/>
        <v>0</v>
      </c>
      <c r="AJ12" s="24">
        <f t="shared" si="5"/>
        <v>0</v>
      </c>
      <c r="AK12" s="24">
        <f t="shared" si="6"/>
        <v>0</v>
      </c>
      <c r="AL12" s="24">
        <f t="shared" si="7"/>
        <v>0</v>
      </c>
      <c r="AM12" s="19">
        <f t="shared" si="8"/>
        <v>0</v>
      </c>
      <c r="AN12" s="25" t="e">
        <f t="shared" si="9"/>
        <v>#DIV/0!</v>
      </c>
    </row>
    <row r="13" spans="1:40">
      <c r="B13" s="19" t="e">
        <f>LOOKUP(B14,日期,上次量測)</f>
        <v>#N/A</v>
      </c>
      <c r="C13" s="19" t="e">
        <f t="shared" ref="C13:C18" si="17">LOOKUP(B13,日期,體重_kg)</f>
        <v>#N/A</v>
      </c>
      <c r="D13" s="19" t="e">
        <f t="shared" ref="D13:D18" si="18">LOOKUP(B13,日期,體脂率)</f>
        <v>#N/A</v>
      </c>
      <c r="E13" s="19" t="e">
        <f t="shared" ref="E13:E18" si="19">LOOKUP(B13,日期,脂肪重_kg)</f>
        <v>#N/A</v>
      </c>
      <c r="F13" s="19" t="e">
        <f t="shared" ref="F13:F18" si="20">LOOKUP(B13,日期,去脂重_kg)</f>
        <v>#N/A</v>
      </c>
      <c r="G13" s="19" t="e">
        <f t="shared" ref="G13:G18" si="21">LOOKUP(B13,日期,肌肉量)</f>
        <v>#N/A</v>
      </c>
      <c r="H13" s="19" t="e">
        <f t="shared" ref="H13:H18" si="22">LOOKUP(B13,日期,身體總水份kg)</f>
        <v>#N/A</v>
      </c>
      <c r="I13" s="25" t="e">
        <f t="shared" ref="I13:I18" si="23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14"/>
        <v>#VALUE!</v>
      </c>
      <c r="AG13" s="18" t="e">
        <f t="shared" ref="AG13:AG18" si="24">1-(Y13-AD13)/Y13</f>
        <v>#DIV/0!</v>
      </c>
      <c r="AH13" s="19">
        <f t="shared" ref="AH13:AH18" si="25">Y13-Y12</f>
        <v>0</v>
      </c>
      <c r="AI13" s="24">
        <f t="shared" si="4"/>
        <v>0</v>
      </c>
      <c r="AJ13" s="24">
        <f t="shared" si="5"/>
        <v>0</v>
      </c>
      <c r="AK13" s="24">
        <f t="shared" si="6"/>
        <v>0</v>
      </c>
      <c r="AL13" s="24">
        <f t="shared" si="7"/>
        <v>0</v>
      </c>
      <c r="AM13" s="19">
        <f t="shared" si="8"/>
        <v>0</v>
      </c>
      <c r="AN13" s="25" t="e">
        <f t="shared" si="9"/>
        <v>#DIV/0!</v>
      </c>
    </row>
    <row r="14" spans="1:40">
      <c r="B14" s="19">
        <f>LOOKUP(B15,日期,上次量測)</f>
        <v>0</v>
      </c>
      <c r="C14" s="19" t="e">
        <f t="shared" si="17"/>
        <v>#N/A</v>
      </c>
      <c r="D14" s="19" t="e">
        <f t="shared" si="18"/>
        <v>#N/A</v>
      </c>
      <c r="E14" s="19" t="e">
        <f t="shared" si="19"/>
        <v>#N/A</v>
      </c>
      <c r="F14" s="19" t="e">
        <f t="shared" si="20"/>
        <v>#N/A</v>
      </c>
      <c r="G14" s="19" t="e">
        <f t="shared" si="21"/>
        <v>#N/A</v>
      </c>
      <c r="H14" s="19" t="e">
        <f t="shared" si="22"/>
        <v>#N/A</v>
      </c>
      <c r="I14" s="25" t="e">
        <f t="shared" si="23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14"/>
        <v>#VALUE!</v>
      </c>
      <c r="AG14" s="18" t="e">
        <f t="shared" si="24"/>
        <v>#DIV/0!</v>
      </c>
      <c r="AH14" s="19">
        <f t="shared" si="25"/>
        <v>0</v>
      </c>
      <c r="AI14" s="24">
        <f t="shared" si="4"/>
        <v>0</v>
      </c>
      <c r="AJ14" s="24">
        <f t="shared" si="5"/>
        <v>0</v>
      </c>
      <c r="AK14" s="24">
        <f t="shared" si="6"/>
        <v>0</v>
      </c>
      <c r="AL14" s="24">
        <f t="shared" si="7"/>
        <v>0</v>
      </c>
      <c r="AM14" s="19">
        <f t="shared" si="8"/>
        <v>0</v>
      </c>
      <c r="AN14" s="25" t="e">
        <f t="shared" si="9"/>
        <v>#DIV/0!</v>
      </c>
    </row>
    <row r="15" spans="1:40">
      <c r="B15" s="19">
        <f>LOOKUP(B16,日期,上次量測)</f>
        <v>1140204</v>
      </c>
      <c r="C15" s="19">
        <f t="shared" si="17"/>
        <v>88.9</v>
      </c>
      <c r="D15" s="19">
        <f t="shared" si="18"/>
        <v>18.399999999999999</v>
      </c>
      <c r="E15" s="19">
        <f t="shared" si="19"/>
        <v>16.399999999999999</v>
      </c>
      <c r="F15" s="19">
        <f t="shared" si="20"/>
        <v>72.5</v>
      </c>
      <c r="G15" s="19">
        <f t="shared" si="21"/>
        <v>68.8</v>
      </c>
      <c r="H15" s="19">
        <f t="shared" si="22"/>
        <v>48.7</v>
      </c>
      <c r="I15" s="25">
        <f t="shared" si="23"/>
        <v>0.54780652418447695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14"/>
        <v>#VALUE!</v>
      </c>
      <c r="AG15" s="18" t="e">
        <f t="shared" si="24"/>
        <v>#DIV/0!</v>
      </c>
      <c r="AH15" s="19">
        <f t="shared" si="25"/>
        <v>0</v>
      </c>
      <c r="AI15" s="24">
        <f t="shared" si="4"/>
        <v>0</v>
      </c>
      <c r="AJ15" s="24">
        <f t="shared" si="5"/>
        <v>0</v>
      </c>
      <c r="AK15" s="24">
        <f t="shared" si="6"/>
        <v>0</v>
      </c>
      <c r="AL15" s="24">
        <f t="shared" si="7"/>
        <v>0</v>
      </c>
      <c r="AM15" s="19">
        <f t="shared" si="8"/>
        <v>0</v>
      </c>
      <c r="AN15" s="25" t="e">
        <f t="shared" si="9"/>
        <v>#DIV/0!</v>
      </c>
    </row>
    <row r="16" spans="1:40">
      <c r="B16" s="19">
        <f>LOOKUP(B17,日期,上次量測)</f>
        <v>1140227</v>
      </c>
      <c r="C16" s="19">
        <f t="shared" si="17"/>
        <v>87.7</v>
      </c>
      <c r="D16" s="19">
        <f t="shared" si="18"/>
        <v>17.100000000000001</v>
      </c>
      <c r="E16" s="19">
        <f t="shared" si="19"/>
        <v>15</v>
      </c>
      <c r="F16" s="19">
        <f t="shared" si="20"/>
        <v>72.7</v>
      </c>
      <c r="G16" s="19">
        <f t="shared" si="21"/>
        <v>69</v>
      </c>
      <c r="H16" s="19">
        <f t="shared" si="22"/>
        <v>48.1</v>
      </c>
      <c r="I16" s="25">
        <f t="shared" si="23"/>
        <v>0.54846066134549598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14"/>
        <v>#VALUE!</v>
      </c>
      <c r="AG16" s="18" t="e">
        <f t="shared" si="24"/>
        <v>#DIV/0!</v>
      </c>
      <c r="AH16" s="19">
        <f t="shared" si="25"/>
        <v>0</v>
      </c>
      <c r="AI16" s="24">
        <f t="shared" si="4"/>
        <v>0</v>
      </c>
      <c r="AJ16" s="24">
        <f t="shared" si="5"/>
        <v>0</v>
      </c>
      <c r="AK16" s="24">
        <f t="shared" si="6"/>
        <v>0</v>
      </c>
      <c r="AL16" s="24">
        <f t="shared" si="7"/>
        <v>0</v>
      </c>
      <c r="AM16" s="19">
        <f t="shared" si="8"/>
        <v>0</v>
      </c>
      <c r="AN16" s="25" t="e">
        <f t="shared" si="9"/>
        <v>#DIV/0!</v>
      </c>
    </row>
    <row r="17" spans="1:40">
      <c r="B17" s="19">
        <f>LOOKUP(B18,日期,上次量測)</f>
        <v>1140307</v>
      </c>
      <c r="C17" s="19">
        <f t="shared" si="17"/>
        <v>87.5</v>
      </c>
      <c r="D17" s="19">
        <f t="shared" si="18"/>
        <v>16.8</v>
      </c>
      <c r="E17" s="19">
        <f t="shared" si="19"/>
        <v>14.7</v>
      </c>
      <c r="F17" s="19">
        <f t="shared" si="20"/>
        <v>72.8</v>
      </c>
      <c r="G17" s="19">
        <f t="shared" si="21"/>
        <v>69.099999999999994</v>
      </c>
      <c r="H17" s="19">
        <f t="shared" si="22"/>
        <v>48.5</v>
      </c>
      <c r="I17" s="25">
        <f t="shared" si="23"/>
        <v>0.55428571428571427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14"/>
        <v>#VALUE!</v>
      </c>
      <c r="AG17" s="18" t="e">
        <f t="shared" si="24"/>
        <v>#DIV/0!</v>
      </c>
      <c r="AH17" s="19">
        <f t="shared" si="25"/>
        <v>0</v>
      </c>
      <c r="AI17" s="24">
        <f t="shared" si="4"/>
        <v>0</v>
      </c>
      <c r="AJ17" s="24">
        <f t="shared" si="5"/>
        <v>0</v>
      </c>
      <c r="AK17" s="24">
        <f t="shared" si="6"/>
        <v>0</v>
      </c>
      <c r="AL17" s="24">
        <f t="shared" si="7"/>
        <v>0</v>
      </c>
      <c r="AM17" s="19">
        <f t="shared" si="8"/>
        <v>0</v>
      </c>
      <c r="AN17" s="25" t="e">
        <f t="shared" si="9"/>
        <v>#DIV/0!</v>
      </c>
    </row>
    <row r="18" spans="1:40" ht="18.649999999999999" customHeight="1">
      <c r="A18" s="19"/>
      <c r="B18" s="19">
        <f>A3</f>
        <v>1140320</v>
      </c>
      <c r="C18" s="19">
        <f t="shared" si="17"/>
        <v>87.2</v>
      </c>
      <c r="D18" s="19">
        <f t="shared" si="18"/>
        <v>17.899999999999999</v>
      </c>
      <c r="E18" s="19">
        <f t="shared" si="19"/>
        <v>15.6</v>
      </c>
      <c r="F18" s="19">
        <f t="shared" si="20"/>
        <v>71.599999999999994</v>
      </c>
      <c r="G18" s="19">
        <f t="shared" si="21"/>
        <v>67.900000000000006</v>
      </c>
      <c r="H18" s="19">
        <f t="shared" si="22"/>
        <v>47.9</v>
      </c>
      <c r="I18" s="25">
        <f t="shared" si="23"/>
        <v>0.54931192660550454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14"/>
        <v>#VALUE!</v>
      </c>
      <c r="AG18" s="18" t="e">
        <f t="shared" si="24"/>
        <v>#DIV/0!</v>
      </c>
      <c r="AH18" s="19">
        <f t="shared" si="25"/>
        <v>0</v>
      </c>
      <c r="AI18" s="24">
        <f t="shared" si="4"/>
        <v>0</v>
      </c>
      <c r="AJ18" s="24">
        <f t="shared" si="5"/>
        <v>0</v>
      </c>
      <c r="AK18" s="24">
        <f t="shared" si="6"/>
        <v>0</v>
      </c>
      <c r="AL18" s="24">
        <f t="shared" si="7"/>
        <v>0</v>
      </c>
      <c r="AM18" s="19">
        <f t="shared" si="8"/>
        <v>0</v>
      </c>
      <c r="AN18" s="25" t="e">
        <f t="shared" si="9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14"/>
        <v>#VALUE!</v>
      </c>
      <c r="AG19" s="18" t="e">
        <f t="shared" ref="AG19" si="26">1-(Y19-AD19)/Y19</f>
        <v>#DIV/0!</v>
      </c>
      <c r="AH19" s="19">
        <f t="shared" ref="AH19" si="27">Y19-Y18</f>
        <v>0</v>
      </c>
      <c r="AI19" s="24">
        <f t="shared" si="4"/>
        <v>0</v>
      </c>
      <c r="AJ19" s="24">
        <f t="shared" si="5"/>
        <v>0</v>
      </c>
      <c r="AK19" s="24">
        <f t="shared" si="6"/>
        <v>0</v>
      </c>
      <c r="AL19" s="24">
        <f t="shared" si="7"/>
        <v>0</v>
      </c>
      <c r="AM19" s="19">
        <f t="shared" si="8"/>
        <v>0</v>
      </c>
      <c r="AN19" s="25" t="e">
        <f t="shared" si="9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14"/>
        <v>#VALUE!</v>
      </c>
      <c r="AG20" s="18" t="e">
        <f t="shared" ref="AG20" si="28">1-(Y20-AD20)/Y20</f>
        <v>#DIV/0!</v>
      </c>
      <c r="AH20" s="19">
        <f t="shared" ref="AH20" si="29">Y20-Y19</f>
        <v>0</v>
      </c>
      <c r="AI20" s="24">
        <f t="shared" si="4"/>
        <v>0</v>
      </c>
      <c r="AJ20" s="24">
        <f t="shared" si="5"/>
        <v>0</v>
      </c>
      <c r="AK20" s="24">
        <f t="shared" si="6"/>
        <v>0</v>
      </c>
      <c r="AL20" s="24">
        <f t="shared" si="7"/>
        <v>0</v>
      </c>
      <c r="AM20" s="19">
        <f t="shared" si="8"/>
        <v>0</v>
      </c>
      <c r="AN20" s="25" t="e">
        <f t="shared" si="9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14"/>
        <v>#VALUE!</v>
      </c>
      <c r="AG21" s="18" t="e">
        <f t="shared" ref="AG21:AG23" si="30">1-(Y21-AD21)/Y21</f>
        <v>#DIV/0!</v>
      </c>
      <c r="AH21" s="19">
        <f t="shared" ref="AH21:AH23" si="31">Y21-Y20</f>
        <v>0</v>
      </c>
      <c r="AI21" s="24">
        <f t="shared" si="4"/>
        <v>0</v>
      </c>
      <c r="AJ21" s="24">
        <f t="shared" si="5"/>
        <v>0</v>
      </c>
      <c r="AK21" s="24">
        <f t="shared" si="6"/>
        <v>0</v>
      </c>
      <c r="AL21" s="24">
        <f t="shared" si="7"/>
        <v>0</v>
      </c>
      <c r="AM21" s="19">
        <f t="shared" si="8"/>
        <v>0</v>
      </c>
      <c r="AN21" s="25" t="e">
        <f t="shared" si="9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14"/>
        <v>#VALUE!</v>
      </c>
      <c r="AG22" s="18" t="e">
        <f t="shared" si="30"/>
        <v>#DIV/0!</v>
      </c>
      <c r="AH22" s="19">
        <f t="shared" si="31"/>
        <v>0</v>
      </c>
      <c r="AI22" s="24">
        <f t="shared" si="4"/>
        <v>0</v>
      </c>
      <c r="AJ22" s="24">
        <f t="shared" si="5"/>
        <v>0</v>
      </c>
      <c r="AK22" s="24">
        <f t="shared" si="6"/>
        <v>0</v>
      </c>
      <c r="AL22" s="24">
        <f t="shared" si="7"/>
        <v>0</v>
      </c>
      <c r="AM22" s="19">
        <f t="shared" si="8"/>
        <v>0</v>
      </c>
      <c r="AN22" s="25" t="e">
        <f t="shared" si="9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14"/>
        <v>#VALUE!</v>
      </c>
      <c r="AG23" s="18" t="e">
        <f t="shared" si="30"/>
        <v>#DIV/0!</v>
      </c>
      <c r="AH23" s="19">
        <f t="shared" si="31"/>
        <v>0</v>
      </c>
      <c r="AI23" s="24">
        <f t="shared" si="4"/>
        <v>0</v>
      </c>
      <c r="AJ23" s="24">
        <f t="shared" si="5"/>
        <v>0</v>
      </c>
      <c r="AK23" s="24">
        <f t="shared" si="6"/>
        <v>0</v>
      </c>
      <c r="AL23" s="24">
        <f t="shared" si="7"/>
        <v>0</v>
      </c>
      <c r="AM23" s="19">
        <f t="shared" si="8"/>
        <v>0</v>
      </c>
      <c r="AN23" s="25" t="e">
        <f t="shared" si="9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14"/>
        <v>#VALUE!</v>
      </c>
      <c r="AG24" s="18" t="e">
        <f t="shared" ref="AG24" si="32">1-(Y24-AD24)/Y24</f>
        <v>#DIV/0!</v>
      </c>
      <c r="AH24" s="19">
        <f t="shared" ref="AH24" si="33">Y24-Y23</f>
        <v>0</v>
      </c>
      <c r="AI24" s="24">
        <f t="shared" si="4"/>
        <v>0</v>
      </c>
      <c r="AJ24" s="24">
        <f t="shared" si="5"/>
        <v>0</v>
      </c>
      <c r="AK24" s="24">
        <f t="shared" si="6"/>
        <v>0</v>
      </c>
      <c r="AL24" s="24">
        <f t="shared" si="7"/>
        <v>0</v>
      </c>
      <c r="AM24" s="19">
        <f t="shared" si="8"/>
        <v>0</v>
      </c>
      <c r="AN24" s="25" t="e">
        <f t="shared" si="9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14"/>
        <v>#VALUE!</v>
      </c>
      <c r="AG25" s="18" t="e">
        <f t="shared" ref="AG25:AG40" si="34">1-(Y25-AD25)/Y25</f>
        <v>#DIV/0!</v>
      </c>
      <c r="AH25" s="19">
        <f t="shared" ref="AH25:AH40" si="35">Y25-Y24</f>
        <v>0</v>
      </c>
      <c r="AI25" s="24">
        <f t="shared" ref="AI25:AI40" si="36">Z25-Z24</f>
        <v>0</v>
      </c>
      <c r="AJ25" s="24">
        <f t="shared" ref="AJ25:AJ40" si="37">AA25-AA24</f>
        <v>0</v>
      </c>
      <c r="AK25" s="24">
        <f t="shared" ref="AK25:AK40" si="38">AB25-AB24</f>
        <v>0</v>
      </c>
      <c r="AL25" s="24">
        <f t="shared" ref="AL25:AL40" si="39">AC25-AC24</f>
        <v>0</v>
      </c>
      <c r="AM25" s="19">
        <f t="shared" ref="AM25:AM55" si="40">AD25-AD24</f>
        <v>0</v>
      </c>
      <c r="AN25" s="25" t="e">
        <f t="shared" si="9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14"/>
        <v>#VALUE!</v>
      </c>
      <c r="AG26" s="18" t="e">
        <f t="shared" si="34"/>
        <v>#DIV/0!</v>
      </c>
      <c r="AH26" s="19">
        <f t="shared" si="35"/>
        <v>0</v>
      </c>
      <c r="AI26" s="24">
        <f t="shared" si="36"/>
        <v>0</v>
      </c>
      <c r="AJ26" s="24">
        <f t="shared" si="37"/>
        <v>0</v>
      </c>
      <c r="AK26" s="24">
        <f t="shared" si="38"/>
        <v>0</v>
      </c>
      <c r="AL26" s="24">
        <f t="shared" si="39"/>
        <v>0</v>
      </c>
      <c r="AM26" s="19">
        <f t="shared" si="40"/>
        <v>0</v>
      </c>
      <c r="AN26" s="25" t="e">
        <f t="shared" si="9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14"/>
        <v>#VALUE!</v>
      </c>
      <c r="AG27" s="18" t="e">
        <f t="shared" si="34"/>
        <v>#DIV/0!</v>
      </c>
      <c r="AH27" s="19">
        <f t="shared" si="35"/>
        <v>0</v>
      </c>
      <c r="AI27" s="24">
        <f t="shared" si="36"/>
        <v>0</v>
      </c>
      <c r="AJ27" s="24">
        <f t="shared" si="37"/>
        <v>0</v>
      </c>
      <c r="AK27" s="24">
        <f t="shared" si="38"/>
        <v>0</v>
      </c>
      <c r="AL27" s="24">
        <f t="shared" si="39"/>
        <v>0</v>
      </c>
      <c r="AM27" s="19">
        <f t="shared" si="40"/>
        <v>0</v>
      </c>
      <c r="AN27" s="25" t="e">
        <f t="shared" si="9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14"/>
        <v>#VALUE!</v>
      </c>
      <c r="AG28" s="18" t="e">
        <f t="shared" si="34"/>
        <v>#DIV/0!</v>
      </c>
      <c r="AH28" s="19">
        <f t="shared" si="35"/>
        <v>0</v>
      </c>
      <c r="AI28" s="24">
        <f t="shared" si="36"/>
        <v>0</v>
      </c>
      <c r="AJ28" s="24">
        <f t="shared" si="37"/>
        <v>0</v>
      </c>
      <c r="AK28" s="24">
        <f t="shared" si="38"/>
        <v>0</v>
      </c>
      <c r="AL28" s="24">
        <f t="shared" si="39"/>
        <v>0</v>
      </c>
      <c r="AM28" s="19">
        <f t="shared" si="40"/>
        <v>0</v>
      </c>
      <c r="AN28" s="25" t="e">
        <f t="shared" si="9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14"/>
        <v>#VALUE!</v>
      </c>
      <c r="AG29" s="18" t="e">
        <f t="shared" si="34"/>
        <v>#DIV/0!</v>
      </c>
      <c r="AH29" s="19">
        <f t="shared" si="35"/>
        <v>0</v>
      </c>
      <c r="AI29" s="24">
        <f t="shared" si="36"/>
        <v>0</v>
      </c>
      <c r="AJ29" s="24">
        <f t="shared" si="37"/>
        <v>0</v>
      </c>
      <c r="AK29" s="24">
        <f t="shared" si="38"/>
        <v>0</v>
      </c>
      <c r="AL29" s="24">
        <f t="shared" si="39"/>
        <v>0</v>
      </c>
      <c r="AM29" s="19">
        <f t="shared" si="40"/>
        <v>0</v>
      </c>
      <c r="AN29" s="25" t="e">
        <f t="shared" si="9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14"/>
        <v>#VALUE!</v>
      </c>
      <c r="AG30" s="18" t="e">
        <f t="shared" si="34"/>
        <v>#DIV/0!</v>
      </c>
      <c r="AH30" s="19">
        <f t="shared" si="35"/>
        <v>0</v>
      </c>
      <c r="AI30" s="24">
        <f t="shared" si="36"/>
        <v>0</v>
      </c>
      <c r="AJ30" s="24">
        <f t="shared" si="37"/>
        <v>0</v>
      </c>
      <c r="AK30" s="24">
        <f t="shared" si="38"/>
        <v>0</v>
      </c>
      <c r="AL30" s="24">
        <f t="shared" si="39"/>
        <v>0</v>
      </c>
      <c r="AM30" s="19">
        <f t="shared" si="40"/>
        <v>0</v>
      </c>
      <c r="AN30" s="25" t="e">
        <f t="shared" si="9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14"/>
        <v>#VALUE!</v>
      </c>
      <c r="AG31" s="18" t="e">
        <f t="shared" si="34"/>
        <v>#DIV/0!</v>
      </c>
      <c r="AH31" s="19">
        <f t="shared" si="35"/>
        <v>0</v>
      </c>
      <c r="AI31" s="24">
        <f t="shared" si="36"/>
        <v>0</v>
      </c>
      <c r="AJ31" s="24">
        <f t="shared" si="37"/>
        <v>0</v>
      </c>
      <c r="AK31" s="24">
        <f t="shared" si="38"/>
        <v>0</v>
      </c>
      <c r="AL31" s="24">
        <f t="shared" si="39"/>
        <v>0</v>
      </c>
      <c r="AM31" s="19">
        <f t="shared" si="40"/>
        <v>0</v>
      </c>
      <c r="AN31" s="25" t="e">
        <f t="shared" si="9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14"/>
        <v>#VALUE!</v>
      </c>
      <c r="AG32" s="18" t="e">
        <f t="shared" si="34"/>
        <v>#DIV/0!</v>
      </c>
      <c r="AH32" s="19">
        <f t="shared" si="35"/>
        <v>0</v>
      </c>
      <c r="AI32" s="24">
        <f t="shared" si="36"/>
        <v>0</v>
      </c>
      <c r="AJ32" s="24">
        <f t="shared" si="37"/>
        <v>0</v>
      </c>
      <c r="AK32" s="24">
        <f t="shared" si="38"/>
        <v>0</v>
      </c>
      <c r="AL32" s="24">
        <f t="shared" si="39"/>
        <v>0</v>
      </c>
      <c r="AM32" s="19">
        <f t="shared" si="40"/>
        <v>0</v>
      </c>
      <c r="AN32" s="25" t="e">
        <f t="shared" si="9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14"/>
        <v>#VALUE!</v>
      </c>
      <c r="AG33" s="18" t="e">
        <f t="shared" si="34"/>
        <v>#DIV/0!</v>
      </c>
      <c r="AH33" s="19">
        <f t="shared" si="35"/>
        <v>0</v>
      </c>
      <c r="AI33" s="24">
        <f t="shared" si="36"/>
        <v>0</v>
      </c>
      <c r="AJ33" s="24">
        <f t="shared" si="37"/>
        <v>0</v>
      </c>
      <c r="AK33" s="24">
        <f t="shared" si="38"/>
        <v>0</v>
      </c>
      <c r="AL33" s="24">
        <f t="shared" si="39"/>
        <v>0</v>
      </c>
      <c r="AM33" s="19">
        <f t="shared" si="40"/>
        <v>0</v>
      </c>
      <c r="AN33" s="25" t="e">
        <f t="shared" si="9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14"/>
        <v>#VALUE!</v>
      </c>
      <c r="AG34" s="18" t="e">
        <f t="shared" si="34"/>
        <v>#DIV/0!</v>
      </c>
      <c r="AH34" s="19">
        <f t="shared" si="35"/>
        <v>0</v>
      </c>
      <c r="AI34" s="24">
        <f t="shared" si="36"/>
        <v>0</v>
      </c>
      <c r="AJ34" s="24">
        <f t="shared" si="37"/>
        <v>0</v>
      </c>
      <c r="AK34" s="24">
        <f t="shared" si="38"/>
        <v>0</v>
      </c>
      <c r="AL34" s="24">
        <f t="shared" si="39"/>
        <v>0</v>
      </c>
      <c r="AM34" s="19">
        <f t="shared" si="40"/>
        <v>0</v>
      </c>
      <c r="AN34" s="25" t="e">
        <f t="shared" si="9"/>
        <v>#DIV/0!</v>
      </c>
    </row>
    <row r="35" spans="24:40">
      <c r="Z35" s="38"/>
      <c r="AE35" s="15">
        <f t="shared" ref="AE35:AE55" si="41">X34</f>
        <v>0</v>
      </c>
      <c r="AF35" s="17" t="e">
        <f t="shared" si="14"/>
        <v>#VALUE!</v>
      </c>
      <c r="AG35" s="18" t="e">
        <f t="shared" si="34"/>
        <v>#DIV/0!</v>
      </c>
      <c r="AH35" s="19">
        <f t="shared" si="35"/>
        <v>0</v>
      </c>
      <c r="AI35" s="24">
        <f t="shared" si="36"/>
        <v>0</v>
      </c>
      <c r="AJ35" s="24">
        <f t="shared" si="37"/>
        <v>0</v>
      </c>
      <c r="AK35" s="24">
        <f t="shared" si="38"/>
        <v>0</v>
      </c>
      <c r="AL35" s="24">
        <f t="shared" si="39"/>
        <v>0</v>
      </c>
      <c r="AM35" s="19">
        <f t="shared" si="40"/>
        <v>0</v>
      </c>
      <c r="AN35" s="25" t="e">
        <f t="shared" si="9"/>
        <v>#DIV/0!</v>
      </c>
    </row>
    <row r="36" spans="24:40">
      <c r="AE36" s="15">
        <f t="shared" si="41"/>
        <v>0</v>
      </c>
      <c r="AF36" s="17" t="e">
        <f t="shared" si="14"/>
        <v>#VALUE!</v>
      </c>
      <c r="AG36" s="18" t="e">
        <f t="shared" si="34"/>
        <v>#DIV/0!</v>
      </c>
      <c r="AH36" s="19">
        <f t="shared" si="35"/>
        <v>0</v>
      </c>
      <c r="AI36" s="24">
        <f t="shared" si="36"/>
        <v>0</v>
      </c>
      <c r="AJ36" s="24">
        <f t="shared" si="37"/>
        <v>0</v>
      </c>
      <c r="AK36" s="24">
        <f t="shared" si="38"/>
        <v>0</v>
      </c>
      <c r="AL36" s="24">
        <f t="shared" si="39"/>
        <v>0</v>
      </c>
      <c r="AM36" s="19">
        <f t="shared" si="40"/>
        <v>0</v>
      </c>
      <c r="AN36" s="25" t="e">
        <f t="shared" si="9"/>
        <v>#DIV/0!</v>
      </c>
    </row>
    <row r="37" spans="24:40">
      <c r="AE37" s="15">
        <f t="shared" si="41"/>
        <v>0</v>
      </c>
      <c r="AF37" s="17" t="e">
        <f t="shared" si="14"/>
        <v>#VALUE!</v>
      </c>
      <c r="AG37" s="18" t="e">
        <f t="shared" si="34"/>
        <v>#DIV/0!</v>
      </c>
      <c r="AH37" s="19">
        <f t="shared" si="35"/>
        <v>0</v>
      </c>
      <c r="AI37" s="24">
        <f t="shared" si="36"/>
        <v>0</v>
      </c>
      <c r="AJ37" s="24">
        <f t="shared" si="37"/>
        <v>0</v>
      </c>
      <c r="AK37" s="24">
        <f t="shared" si="38"/>
        <v>0</v>
      </c>
      <c r="AL37" s="24">
        <f t="shared" si="39"/>
        <v>0</v>
      </c>
      <c r="AM37" s="19">
        <f t="shared" si="40"/>
        <v>0</v>
      </c>
      <c r="AN37" s="25" t="e">
        <f t="shared" si="9"/>
        <v>#DIV/0!</v>
      </c>
    </row>
    <row r="38" spans="24:40">
      <c r="AE38" s="15">
        <f t="shared" si="41"/>
        <v>0</v>
      </c>
      <c r="AF38" s="17" t="e">
        <f t="shared" si="14"/>
        <v>#VALUE!</v>
      </c>
      <c r="AG38" s="18" t="e">
        <f t="shared" si="34"/>
        <v>#DIV/0!</v>
      </c>
      <c r="AH38" s="19">
        <f t="shared" si="35"/>
        <v>0</v>
      </c>
      <c r="AI38" s="24">
        <f t="shared" si="36"/>
        <v>0</v>
      </c>
      <c r="AJ38" s="24">
        <f t="shared" si="37"/>
        <v>0</v>
      </c>
      <c r="AK38" s="24">
        <f t="shared" si="38"/>
        <v>0</v>
      </c>
      <c r="AL38" s="24">
        <f t="shared" si="39"/>
        <v>0</v>
      </c>
      <c r="AM38" s="19">
        <f t="shared" si="40"/>
        <v>0</v>
      </c>
      <c r="AN38" s="25" t="e">
        <f t="shared" si="9"/>
        <v>#DIV/0!</v>
      </c>
    </row>
    <row r="39" spans="24:40">
      <c r="AE39" s="15">
        <f t="shared" si="41"/>
        <v>0</v>
      </c>
      <c r="AF39" s="17" t="e">
        <f t="shared" si="14"/>
        <v>#VALUE!</v>
      </c>
      <c r="AG39" s="18" t="e">
        <f t="shared" si="34"/>
        <v>#DIV/0!</v>
      </c>
      <c r="AH39" s="19">
        <f t="shared" si="35"/>
        <v>0</v>
      </c>
      <c r="AI39" s="24">
        <f t="shared" si="36"/>
        <v>0</v>
      </c>
      <c r="AJ39" s="24">
        <f t="shared" si="37"/>
        <v>0</v>
      </c>
      <c r="AK39" s="24">
        <f t="shared" si="38"/>
        <v>0</v>
      </c>
      <c r="AL39" s="24">
        <f t="shared" si="39"/>
        <v>0</v>
      </c>
      <c r="AM39" s="19">
        <f t="shared" si="40"/>
        <v>0</v>
      </c>
      <c r="AN39" s="25" t="e">
        <f t="shared" si="9"/>
        <v>#DIV/0!</v>
      </c>
    </row>
    <row r="40" spans="24:40">
      <c r="AE40" s="15">
        <f t="shared" si="41"/>
        <v>0</v>
      </c>
      <c r="AF40" s="17" t="e">
        <f t="shared" si="14"/>
        <v>#VALUE!</v>
      </c>
      <c r="AG40" s="18" t="e">
        <f t="shared" si="34"/>
        <v>#DIV/0!</v>
      </c>
      <c r="AH40" s="19">
        <f t="shared" si="35"/>
        <v>0</v>
      </c>
      <c r="AI40" s="24">
        <f t="shared" si="36"/>
        <v>0</v>
      </c>
      <c r="AJ40" s="24">
        <f t="shared" si="37"/>
        <v>0</v>
      </c>
      <c r="AK40" s="24">
        <f t="shared" si="38"/>
        <v>0</v>
      </c>
      <c r="AL40" s="24">
        <f t="shared" si="39"/>
        <v>0</v>
      </c>
      <c r="AM40" s="19">
        <f t="shared" si="40"/>
        <v>0</v>
      </c>
      <c r="AN40" s="25" t="e">
        <f t="shared" si="9"/>
        <v>#DIV/0!</v>
      </c>
    </row>
    <row r="41" spans="24:40">
      <c r="X41" s="15"/>
      <c r="AE41" s="15">
        <f t="shared" si="41"/>
        <v>0</v>
      </c>
      <c r="AF41" s="17" t="e">
        <f t="shared" si="14"/>
        <v>#VALUE!</v>
      </c>
      <c r="AG41" s="18" t="e">
        <f t="shared" ref="AG41:AG55" si="42">1-(Y41-AD41)/Y41</f>
        <v>#DIV/0!</v>
      </c>
      <c r="AH41" s="19">
        <f t="shared" ref="AH41:AH55" si="43">Y41-Y40</f>
        <v>0</v>
      </c>
      <c r="AI41" s="24">
        <f t="shared" ref="AI41:AI55" si="44">Z41-Z40</f>
        <v>0</v>
      </c>
      <c r="AJ41" s="24">
        <f t="shared" ref="AJ41:AJ55" si="45">AA41-AA40</f>
        <v>0</v>
      </c>
      <c r="AK41" s="24">
        <f t="shared" ref="AK41:AK55" si="46">AB41-AB40</f>
        <v>0</v>
      </c>
      <c r="AL41" s="24">
        <f t="shared" ref="AL41:AL55" si="47">AC41-AC40</f>
        <v>0</v>
      </c>
      <c r="AM41" s="19">
        <f t="shared" si="40"/>
        <v>0</v>
      </c>
      <c r="AN41" s="25" t="e">
        <f t="shared" si="9"/>
        <v>#DIV/0!</v>
      </c>
    </row>
    <row r="42" spans="24:40">
      <c r="AE42" s="15">
        <f t="shared" si="41"/>
        <v>0</v>
      </c>
      <c r="AF42" s="17" t="e">
        <f t="shared" si="14"/>
        <v>#VALUE!</v>
      </c>
      <c r="AG42" s="18" t="e">
        <f t="shared" si="42"/>
        <v>#DIV/0!</v>
      </c>
      <c r="AH42" s="19">
        <f t="shared" si="43"/>
        <v>0</v>
      </c>
      <c r="AI42" s="24">
        <f t="shared" si="44"/>
        <v>0</v>
      </c>
      <c r="AJ42" s="24">
        <f t="shared" si="45"/>
        <v>0</v>
      </c>
      <c r="AK42" s="24">
        <f t="shared" si="46"/>
        <v>0</v>
      </c>
      <c r="AL42" s="24">
        <f t="shared" si="47"/>
        <v>0</v>
      </c>
      <c r="AM42" s="19">
        <f t="shared" si="40"/>
        <v>0</v>
      </c>
      <c r="AN42" s="25" t="e">
        <f t="shared" si="9"/>
        <v>#DIV/0!</v>
      </c>
    </row>
    <row r="43" spans="24:40">
      <c r="AE43" s="15">
        <f t="shared" si="41"/>
        <v>0</v>
      </c>
      <c r="AF43" s="17" t="e">
        <f t="shared" si="14"/>
        <v>#VALUE!</v>
      </c>
      <c r="AG43" s="18" t="e">
        <f t="shared" si="42"/>
        <v>#DIV/0!</v>
      </c>
      <c r="AH43" s="19">
        <f t="shared" si="43"/>
        <v>0</v>
      </c>
      <c r="AI43" s="24">
        <f t="shared" si="44"/>
        <v>0</v>
      </c>
      <c r="AJ43" s="24">
        <f t="shared" si="45"/>
        <v>0</v>
      </c>
      <c r="AK43" s="24">
        <f t="shared" si="46"/>
        <v>0</v>
      </c>
      <c r="AL43" s="24">
        <f t="shared" si="47"/>
        <v>0</v>
      </c>
      <c r="AM43" s="19">
        <f t="shared" si="40"/>
        <v>0</v>
      </c>
      <c r="AN43" s="25" t="e">
        <f t="shared" si="9"/>
        <v>#DIV/0!</v>
      </c>
    </row>
    <row r="44" spans="24:40">
      <c r="AE44" s="15">
        <f t="shared" si="41"/>
        <v>0</v>
      </c>
      <c r="AF44" s="17" t="e">
        <f t="shared" si="14"/>
        <v>#VALUE!</v>
      </c>
      <c r="AG44" s="18" t="e">
        <f t="shared" si="42"/>
        <v>#DIV/0!</v>
      </c>
      <c r="AH44" s="19">
        <f t="shared" si="43"/>
        <v>0</v>
      </c>
      <c r="AI44" s="24">
        <f t="shared" si="44"/>
        <v>0</v>
      </c>
      <c r="AJ44" s="24">
        <f t="shared" si="45"/>
        <v>0</v>
      </c>
      <c r="AK44" s="24">
        <f t="shared" si="46"/>
        <v>0</v>
      </c>
      <c r="AL44" s="24">
        <f t="shared" si="47"/>
        <v>0</v>
      </c>
      <c r="AM44" s="19">
        <f t="shared" si="40"/>
        <v>0</v>
      </c>
      <c r="AN44" s="25" t="e">
        <f t="shared" si="9"/>
        <v>#DIV/0!</v>
      </c>
    </row>
    <row r="45" spans="24:40">
      <c r="AE45" s="15">
        <f t="shared" si="41"/>
        <v>0</v>
      </c>
      <c r="AF45" s="17" t="e">
        <f t="shared" si="14"/>
        <v>#VALUE!</v>
      </c>
      <c r="AG45" s="18" t="e">
        <f t="shared" si="42"/>
        <v>#DIV/0!</v>
      </c>
      <c r="AH45" s="19">
        <f t="shared" si="43"/>
        <v>0</v>
      </c>
      <c r="AI45" s="24">
        <f t="shared" si="44"/>
        <v>0</v>
      </c>
      <c r="AJ45" s="24">
        <f t="shared" si="45"/>
        <v>0</v>
      </c>
      <c r="AK45" s="24">
        <f t="shared" si="46"/>
        <v>0</v>
      </c>
      <c r="AL45" s="24">
        <f t="shared" si="47"/>
        <v>0</v>
      </c>
      <c r="AM45" s="19">
        <f t="shared" si="40"/>
        <v>0</v>
      </c>
      <c r="AN45" s="25" t="e">
        <f t="shared" si="9"/>
        <v>#DIV/0!</v>
      </c>
    </row>
    <row r="46" spans="24:40">
      <c r="AE46" s="15">
        <f t="shared" si="41"/>
        <v>0</v>
      </c>
      <c r="AF46" s="17" t="e">
        <f t="shared" si="14"/>
        <v>#VALUE!</v>
      </c>
      <c r="AG46" s="18" t="e">
        <f t="shared" si="42"/>
        <v>#DIV/0!</v>
      </c>
      <c r="AH46" s="19">
        <f t="shared" si="43"/>
        <v>0</v>
      </c>
      <c r="AI46" s="24">
        <f t="shared" si="44"/>
        <v>0</v>
      </c>
      <c r="AJ46" s="24">
        <f t="shared" si="45"/>
        <v>0</v>
      </c>
      <c r="AK46" s="24">
        <f t="shared" si="46"/>
        <v>0</v>
      </c>
      <c r="AL46" s="24">
        <f t="shared" si="47"/>
        <v>0</v>
      </c>
      <c r="AM46" s="19">
        <f t="shared" si="40"/>
        <v>0</v>
      </c>
      <c r="AN46" s="25" t="e">
        <f t="shared" si="9"/>
        <v>#DIV/0!</v>
      </c>
    </row>
    <row r="47" spans="24:40">
      <c r="AE47" s="15">
        <f t="shared" si="41"/>
        <v>0</v>
      </c>
      <c r="AF47" s="17" t="e">
        <f t="shared" si="14"/>
        <v>#VALUE!</v>
      </c>
      <c r="AG47" s="18" t="e">
        <f t="shared" si="42"/>
        <v>#DIV/0!</v>
      </c>
      <c r="AH47" s="19">
        <f t="shared" si="43"/>
        <v>0</v>
      </c>
      <c r="AI47" s="24">
        <f t="shared" si="44"/>
        <v>0</v>
      </c>
      <c r="AJ47" s="24">
        <f t="shared" si="45"/>
        <v>0</v>
      </c>
      <c r="AK47" s="24">
        <f t="shared" si="46"/>
        <v>0</v>
      </c>
      <c r="AL47" s="24">
        <f t="shared" si="47"/>
        <v>0</v>
      </c>
      <c r="AM47" s="19">
        <f t="shared" si="40"/>
        <v>0</v>
      </c>
      <c r="AN47" s="25" t="e">
        <f t="shared" si="9"/>
        <v>#DIV/0!</v>
      </c>
    </row>
    <row r="48" spans="24:40">
      <c r="AE48" s="15">
        <f t="shared" si="41"/>
        <v>0</v>
      </c>
      <c r="AF48" s="17" t="e">
        <f t="shared" si="14"/>
        <v>#VALUE!</v>
      </c>
      <c r="AG48" s="18" t="e">
        <f t="shared" si="42"/>
        <v>#DIV/0!</v>
      </c>
      <c r="AH48" s="19">
        <f t="shared" si="43"/>
        <v>0</v>
      </c>
      <c r="AI48" s="24">
        <f t="shared" si="44"/>
        <v>0</v>
      </c>
      <c r="AJ48" s="24">
        <f t="shared" si="45"/>
        <v>0</v>
      </c>
      <c r="AK48" s="24">
        <f t="shared" si="46"/>
        <v>0</v>
      </c>
      <c r="AL48" s="24">
        <f t="shared" si="47"/>
        <v>0</v>
      </c>
      <c r="AM48" s="19">
        <f t="shared" si="40"/>
        <v>0</v>
      </c>
      <c r="AN48" s="25" t="e">
        <f t="shared" si="9"/>
        <v>#DIV/0!</v>
      </c>
    </row>
    <row r="49" spans="31:40">
      <c r="AE49" s="15">
        <f t="shared" si="41"/>
        <v>0</v>
      </c>
      <c r="AF49" s="17" t="e">
        <f t="shared" si="14"/>
        <v>#VALUE!</v>
      </c>
      <c r="AG49" s="18" t="e">
        <f t="shared" si="42"/>
        <v>#DIV/0!</v>
      </c>
      <c r="AH49" s="19">
        <f t="shared" si="43"/>
        <v>0</v>
      </c>
      <c r="AI49" s="24">
        <f t="shared" si="44"/>
        <v>0</v>
      </c>
      <c r="AJ49" s="24">
        <f t="shared" si="45"/>
        <v>0</v>
      </c>
      <c r="AK49" s="24">
        <f t="shared" si="46"/>
        <v>0</v>
      </c>
      <c r="AL49" s="24">
        <f t="shared" si="47"/>
        <v>0</v>
      </c>
      <c r="AM49" s="19">
        <f t="shared" si="40"/>
        <v>0</v>
      </c>
      <c r="AN49" s="25" t="e">
        <f t="shared" si="9"/>
        <v>#DIV/0!</v>
      </c>
    </row>
    <row r="50" spans="31:40">
      <c r="AE50" s="15">
        <f t="shared" si="41"/>
        <v>0</v>
      </c>
      <c r="AF50" s="17" t="e">
        <f t="shared" si="14"/>
        <v>#VALUE!</v>
      </c>
      <c r="AG50" s="18" t="e">
        <f t="shared" si="42"/>
        <v>#DIV/0!</v>
      </c>
      <c r="AH50" s="19">
        <f t="shared" si="43"/>
        <v>0</v>
      </c>
      <c r="AI50" s="24">
        <f t="shared" si="44"/>
        <v>0</v>
      </c>
      <c r="AJ50" s="24">
        <f t="shared" si="45"/>
        <v>0</v>
      </c>
      <c r="AK50" s="24">
        <f t="shared" si="46"/>
        <v>0</v>
      </c>
      <c r="AL50" s="24">
        <f t="shared" si="47"/>
        <v>0</v>
      </c>
      <c r="AM50" s="19">
        <f t="shared" si="40"/>
        <v>0</v>
      </c>
      <c r="AN50" s="25" t="e">
        <f t="shared" si="9"/>
        <v>#DIV/0!</v>
      </c>
    </row>
    <row r="51" spans="31:40">
      <c r="AE51" s="15">
        <f t="shared" si="41"/>
        <v>0</v>
      </c>
      <c r="AF51" s="17" t="e">
        <f t="shared" si="14"/>
        <v>#VALUE!</v>
      </c>
      <c r="AG51" s="18" t="e">
        <f t="shared" si="42"/>
        <v>#DIV/0!</v>
      </c>
      <c r="AH51" s="19">
        <f t="shared" si="43"/>
        <v>0</v>
      </c>
      <c r="AI51" s="24">
        <f t="shared" si="44"/>
        <v>0</v>
      </c>
      <c r="AJ51" s="24">
        <f t="shared" si="45"/>
        <v>0</v>
      </c>
      <c r="AK51" s="24">
        <f t="shared" si="46"/>
        <v>0</v>
      </c>
      <c r="AL51" s="24">
        <f t="shared" si="47"/>
        <v>0</v>
      </c>
      <c r="AM51" s="19">
        <f t="shared" si="40"/>
        <v>0</v>
      </c>
      <c r="AN51" s="25" t="e">
        <f t="shared" si="9"/>
        <v>#DIV/0!</v>
      </c>
    </row>
    <row r="52" spans="31:40">
      <c r="AE52" s="15">
        <f t="shared" si="41"/>
        <v>0</v>
      </c>
      <c r="AF52" s="17" t="e">
        <f t="shared" si="14"/>
        <v>#VALUE!</v>
      </c>
      <c r="AG52" s="18" t="e">
        <f t="shared" si="42"/>
        <v>#DIV/0!</v>
      </c>
      <c r="AH52" s="19">
        <f t="shared" si="43"/>
        <v>0</v>
      </c>
      <c r="AI52" s="24">
        <f t="shared" si="44"/>
        <v>0</v>
      </c>
      <c r="AJ52" s="24">
        <f t="shared" si="45"/>
        <v>0</v>
      </c>
      <c r="AK52" s="24">
        <f t="shared" si="46"/>
        <v>0</v>
      </c>
      <c r="AL52" s="24">
        <f t="shared" si="47"/>
        <v>0</v>
      </c>
      <c r="AM52" s="19">
        <f t="shared" si="40"/>
        <v>0</v>
      </c>
      <c r="AN52" s="25" t="e">
        <f t="shared" si="9"/>
        <v>#DIV/0!</v>
      </c>
    </row>
    <row r="53" spans="31:40">
      <c r="AE53" s="15">
        <f t="shared" si="41"/>
        <v>0</v>
      </c>
      <c r="AF53" s="17" t="e">
        <f t="shared" si="14"/>
        <v>#VALUE!</v>
      </c>
      <c r="AG53" s="18" t="e">
        <f t="shared" si="42"/>
        <v>#DIV/0!</v>
      </c>
      <c r="AH53" s="19">
        <f t="shared" si="43"/>
        <v>0</v>
      </c>
      <c r="AI53" s="24">
        <f t="shared" si="44"/>
        <v>0</v>
      </c>
      <c r="AJ53" s="24">
        <f t="shared" si="45"/>
        <v>0</v>
      </c>
      <c r="AK53" s="24">
        <f t="shared" si="46"/>
        <v>0</v>
      </c>
      <c r="AL53" s="24">
        <f t="shared" si="47"/>
        <v>0</v>
      </c>
      <c r="AM53" s="19">
        <f t="shared" si="40"/>
        <v>0</v>
      </c>
      <c r="AN53" s="25" t="e">
        <f t="shared" si="9"/>
        <v>#DIV/0!</v>
      </c>
    </row>
    <row r="54" spans="31:40">
      <c r="AE54" s="15">
        <f t="shared" si="41"/>
        <v>0</v>
      </c>
      <c r="AF54" s="17" t="e">
        <f t="shared" si="14"/>
        <v>#VALUE!</v>
      </c>
      <c r="AG54" s="18" t="e">
        <f t="shared" si="42"/>
        <v>#DIV/0!</v>
      </c>
      <c r="AH54" s="19">
        <f t="shared" si="43"/>
        <v>0</v>
      </c>
      <c r="AI54" s="24">
        <f t="shared" si="44"/>
        <v>0</v>
      </c>
      <c r="AJ54" s="24">
        <f t="shared" si="45"/>
        <v>0</v>
      </c>
      <c r="AK54" s="24">
        <f t="shared" si="46"/>
        <v>0</v>
      </c>
      <c r="AL54" s="24">
        <f t="shared" si="47"/>
        <v>0</v>
      </c>
      <c r="AM54" s="19">
        <f t="shared" si="40"/>
        <v>0</v>
      </c>
      <c r="AN54" s="25" t="e">
        <f t="shared" si="9"/>
        <v>#DIV/0!</v>
      </c>
    </row>
    <row r="55" spans="31:40">
      <c r="AE55" s="15">
        <f t="shared" si="41"/>
        <v>0</v>
      </c>
      <c r="AF55" s="17" t="e">
        <f t="shared" si="14"/>
        <v>#VALUE!</v>
      </c>
      <c r="AG55" s="18" t="e">
        <f t="shared" si="42"/>
        <v>#DIV/0!</v>
      </c>
      <c r="AH55" s="19">
        <f t="shared" si="43"/>
        <v>0</v>
      </c>
      <c r="AI55" s="24">
        <f t="shared" si="44"/>
        <v>0</v>
      </c>
      <c r="AJ55" s="24">
        <f t="shared" si="45"/>
        <v>0</v>
      </c>
      <c r="AK55" s="24">
        <f t="shared" si="46"/>
        <v>0</v>
      </c>
      <c r="AL55" s="24">
        <f t="shared" si="47"/>
        <v>0</v>
      </c>
      <c r="AM55" s="19">
        <f t="shared" si="40"/>
        <v>0</v>
      </c>
      <c r="AN55" s="25" t="e">
        <f t="shared" si="9"/>
        <v>#DIV/0!</v>
      </c>
    </row>
  </sheetData>
  <mergeCells count="9">
    <mergeCell ref="T1:W1"/>
    <mergeCell ref="C1:C2"/>
    <mergeCell ref="Q1:S1"/>
    <mergeCell ref="B1:B2"/>
    <mergeCell ref="D1:D2"/>
    <mergeCell ref="E1:G1"/>
    <mergeCell ref="H1:J1"/>
    <mergeCell ref="K1:M1"/>
    <mergeCell ref="N1:P1"/>
  </mergeCells>
  <phoneticPr fontId="1" type="noConversion"/>
  <dataValidations count="1">
    <dataValidation type="list" allowBlank="1" showInputMessage="1" showErrorMessage="1" sqref="A18:A19" xr:uid="{59C55852-EF5B-4F3E-9D59-C262A4C8D0CD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6E8EFC-7219-44E3-A6C0-47060E2C2244}">
          <x14:formula1>
            <xm:f>資料輸入!$N:$N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B282E-C8FF-48AC-B909-336E25BB8EE2}">
  <sheetPr>
    <tabColor rgb="FF00B0F0"/>
  </sheetPr>
  <dimension ref="A1:AN55"/>
  <sheetViews>
    <sheetView zoomScale="70" zoomScaleNormal="70" workbookViewId="0">
      <selection activeCell="D3" sqref="D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36">_xlfn._xlws.SORT(_xlfn._xlws.FILTER(資料輸入!F:L, ISNUMBER(MATCH(資料輸入!E:E, 邱義睿!C3, 0))), 1, TRUE)</f>
        <v>1120106</v>
      </c>
      <c r="Y2" s="16">
        <v>71.900000000000006</v>
      </c>
      <c r="Z2" s="16">
        <v>9.9</v>
      </c>
      <c r="AA2" s="16">
        <v>7.1</v>
      </c>
      <c r="AB2" s="16">
        <v>64.8</v>
      </c>
      <c r="AC2" s="16">
        <v>61.5</v>
      </c>
      <c r="AD2" s="16">
        <v>45.2</v>
      </c>
      <c r="AE2" s="16"/>
      <c r="AF2" s="17">
        <f t="shared" ref="AF2:AF55" si="0">DATE(MID(X2,1,3)+1911,MID(X2,4,2),MID(X2,6,2))</f>
        <v>44932</v>
      </c>
      <c r="AG2" s="18">
        <f t="shared" ref="AG2:AG55" si="1">1-(Y2-AD2)/Y2</f>
        <v>0.62865090403337964</v>
      </c>
    </row>
    <row r="3" spans="1:40">
      <c r="A3" s="20">
        <f>MAX(X:X)</f>
        <v>1140307</v>
      </c>
      <c r="B3" s="19" t="str">
        <f>K6&amp;J7</f>
        <v>4周前</v>
      </c>
      <c r="C3" s="39" t="s">
        <v>121</v>
      </c>
      <c r="D3" s="21" t="s">
        <v>17</v>
      </c>
      <c r="E3" s="20">
        <f>LOOKUP($A$3,日期,體重_kg)</f>
        <v>74.099999999999994</v>
      </c>
      <c r="F3" s="20">
        <f>LOOKUP($A$3,日期,體重變化)</f>
        <v>-1.7000000000000028</v>
      </c>
      <c r="G3" s="20" t="str">
        <f>IF(E3&lt;C8,"Q1",IF(E3&lt;C9,"Q2",IF(E3&lt;C10,"Q3",IF(E3&lt;3000,"Q4"))))</f>
        <v>Q3</v>
      </c>
      <c r="H3" s="20">
        <f>LOOKUP($A$3,日期,體脂率)</f>
        <v>9.4</v>
      </c>
      <c r="I3" s="20">
        <f>LOOKUP($A$3,日期,體脂率變化)</f>
        <v>-2.5999999999999996</v>
      </c>
      <c r="J3" s="20" t="str">
        <f>IF(H3&lt;D8,"Q1",IF(H3&lt;D9,"Q2",IF(H3&lt;D10,"Q3",IF(H3&lt;3000,"Q4"))))</f>
        <v>Q2</v>
      </c>
      <c r="K3" s="20">
        <f>LOOKUP($A$3,日期,脂肪重_kg)</f>
        <v>7</v>
      </c>
      <c r="L3" s="20">
        <f>LOOKUP($A$3,日期,脂肪重變化)</f>
        <v>-2.0999999999999996</v>
      </c>
      <c r="M3" s="20" t="str">
        <f>IF(K3&lt;E8,"Q1",IF(K3&lt;E9,"Q2",IF(K3&lt;E10,"Q3",IF(K3&lt;3000,"Q4"))))</f>
        <v>Q2</v>
      </c>
      <c r="N3" s="20">
        <f>LOOKUP($A$3,日期,去脂重_kg)</f>
        <v>67.099999999999994</v>
      </c>
      <c r="O3" s="20">
        <f>LOOKUP($A$3,日期,去脂重變化)</f>
        <v>0.39999999999999147</v>
      </c>
      <c r="P3" s="20" t="str">
        <f>IF(N3&lt;F8,"Q1",IF(N3&lt;F9,"Q2",IF(N3&lt;F10,"Q3",IF(N3&lt;3000,"Q4"))))</f>
        <v>Q3</v>
      </c>
      <c r="Q3" s="20">
        <f>LOOKUP($A$3,日期,肌肉量)</f>
        <v>63.6</v>
      </c>
      <c r="R3" s="20">
        <f>LOOKUP($A$3,日期,肌肉量變化)</f>
        <v>0.30000000000000426</v>
      </c>
      <c r="S3" s="20" t="str">
        <f>IF(Q3&lt;G8,"Q1",IF(Q3&lt;G9,"Q2",IF(Q3&lt;G10,"Q3",IF(Q3&lt;3000,"Q4"))))</f>
        <v>Q3</v>
      </c>
      <c r="T3" s="20">
        <f>LOOKUP($A$3,日期,身體總水份kg)</f>
        <v>47.4</v>
      </c>
      <c r="U3" s="22">
        <f>LOOKUP($A$3,日期,水分變化KG)</f>
        <v>1.1999999999999957</v>
      </c>
      <c r="V3" s="23">
        <f>LOOKUP($A$3,日期,水分變化)</f>
        <v>3.0177432621537603E-2</v>
      </c>
      <c r="W3" s="20" t="str">
        <f>IF(T3&lt;H8,"Q1",IF(T3&lt;H9,"Q2",IF(T3&lt;H10,"Q3",IF(T3&lt;3000,"Q4"))))</f>
        <v>Q4</v>
      </c>
      <c r="X3" s="15">
        <v>1120113</v>
      </c>
      <c r="Y3" s="16">
        <v>72.400000000000006</v>
      </c>
      <c r="Z3" s="16">
        <v>10.5</v>
      </c>
      <c r="AA3" s="16">
        <v>7.6</v>
      </c>
      <c r="AB3" s="16">
        <v>64.8</v>
      </c>
      <c r="AC3" s="16">
        <v>61.5</v>
      </c>
      <c r="AD3" s="16">
        <v>47</v>
      </c>
      <c r="AE3" s="15">
        <f t="shared" ref="AE3:AE55" si="2">X2</f>
        <v>1120106</v>
      </c>
      <c r="AF3" s="17">
        <f t="shared" si="0"/>
        <v>44939</v>
      </c>
      <c r="AG3" s="18">
        <f t="shared" si="1"/>
        <v>0.649171270718232</v>
      </c>
      <c r="AH3" s="19">
        <f t="shared" ref="AH3:AM18" si="3">Y3-Y2</f>
        <v>0.5</v>
      </c>
      <c r="AI3" s="24">
        <f t="shared" si="3"/>
        <v>0.59999999999999964</v>
      </c>
      <c r="AJ3" s="24">
        <f t="shared" si="3"/>
        <v>0.5</v>
      </c>
      <c r="AK3" s="24">
        <f t="shared" si="3"/>
        <v>0</v>
      </c>
      <c r="AL3" s="24">
        <f t="shared" si="3"/>
        <v>0</v>
      </c>
      <c r="AM3" s="19">
        <f t="shared" si="3"/>
        <v>1.7999999999999972</v>
      </c>
      <c r="AN3" s="25">
        <f>AG3-AG2</f>
        <v>2.0520366684852354E-2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>
        <v>1120119</v>
      </c>
      <c r="Y4" s="16">
        <v>69.900000000000006</v>
      </c>
      <c r="Z4" s="16">
        <v>8.1999999999999993</v>
      </c>
      <c r="AA4" s="16">
        <v>5.7</v>
      </c>
      <c r="AB4" s="16">
        <v>64.2</v>
      </c>
      <c r="AC4" s="16">
        <v>60.9</v>
      </c>
      <c r="AD4" s="16">
        <v>45</v>
      </c>
      <c r="AE4" s="15">
        <f t="shared" si="2"/>
        <v>1120113</v>
      </c>
      <c r="AF4" s="17">
        <f t="shared" si="0"/>
        <v>44945</v>
      </c>
      <c r="AG4" s="18">
        <f t="shared" si="1"/>
        <v>0.64377682403433467</v>
      </c>
      <c r="AH4" s="19">
        <f t="shared" si="3"/>
        <v>-2.5</v>
      </c>
      <c r="AI4" s="24">
        <f t="shared" si="3"/>
        <v>-2.3000000000000007</v>
      </c>
      <c r="AJ4" s="24">
        <f t="shared" si="3"/>
        <v>-1.8999999999999995</v>
      </c>
      <c r="AK4" s="24">
        <f t="shared" si="3"/>
        <v>-0.59999999999999432</v>
      </c>
      <c r="AL4" s="24">
        <f t="shared" si="3"/>
        <v>-0.60000000000000142</v>
      </c>
      <c r="AM4" s="19">
        <f t="shared" si="3"/>
        <v>-2</v>
      </c>
      <c r="AN4" s="25">
        <f t="shared" ref="AN4:AN55" si="4">AG4-AG3</f>
        <v>-5.3944466838973248E-3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>
        <v>1120130</v>
      </c>
      <c r="Y5" s="16">
        <v>69.5</v>
      </c>
      <c r="Z5" s="16">
        <v>7.2</v>
      </c>
      <c r="AA5" s="16">
        <v>5</v>
      </c>
      <c r="AB5" s="16">
        <v>64.5</v>
      </c>
      <c r="AC5" s="16">
        <v>61.2</v>
      </c>
      <c r="AD5" s="16">
        <v>45</v>
      </c>
      <c r="AE5" s="15">
        <f t="shared" si="2"/>
        <v>1120119</v>
      </c>
      <c r="AF5" s="17">
        <f t="shared" si="0"/>
        <v>44956</v>
      </c>
      <c r="AG5" s="18">
        <f t="shared" si="1"/>
        <v>0.64748201438848918</v>
      </c>
      <c r="AH5" s="19">
        <f t="shared" si="3"/>
        <v>-0.40000000000000568</v>
      </c>
      <c r="AI5" s="24">
        <f t="shared" si="3"/>
        <v>-0.99999999999999911</v>
      </c>
      <c r="AJ5" s="24">
        <f t="shared" si="3"/>
        <v>-0.70000000000000018</v>
      </c>
      <c r="AK5" s="24">
        <f t="shared" si="3"/>
        <v>0.29999999999999716</v>
      </c>
      <c r="AL5" s="24">
        <f t="shared" si="3"/>
        <v>0.30000000000000426</v>
      </c>
      <c r="AM5" s="19">
        <f t="shared" si="3"/>
        <v>0</v>
      </c>
      <c r="AN5" s="25">
        <f t="shared" si="4"/>
        <v>3.7051903541545084E-3</v>
      </c>
    </row>
    <row r="6" spans="1:40">
      <c r="B6" s="29" t="s">
        <v>10</v>
      </c>
      <c r="C6" s="31">
        <f t="shared" ref="C6:H6" si="5">_xlfn.QUARTILE.INC(Y:Y,1)</f>
        <v>70.800000000000011</v>
      </c>
      <c r="D6" s="31">
        <f t="shared" si="5"/>
        <v>8.25</v>
      </c>
      <c r="E6" s="31">
        <f t="shared" si="5"/>
        <v>5.95</v>
      </c>
      <c r="F6" s="31">
        <f t="shared" si="5"/>
        <v>64.650000000000006</v>
      </c>
      <c r="G6" s="31">
        <f t="shared" si="5"/>
        <v>61.349999999999994</v>
      </c>
      <c r="H6" s="31">
        <f t="shared" si="5"/>
        <v>44.349999999999994</v>
      </c>
      <c r="J6" s="28">
        <f>A4-B4</f>
        <v>31</v>
      </c>
      <c r="K6" s="28">
        <f>ROUND(K7,0)</f>
        <v>4</v>
      </c>
      <c r="X6" s="15">
        <v>1120324</v>
      </c>
      <c r="Y6" s="16">
        <v>70.7</v>
      </c>
      <c r="Z6" s="16">
        <v>5.3</v>
      </c>
      <c r="AA6" s="16">
        <v>3.7</v>
      </c>
      <c r="AB6" s="16">
        <v>67</v>
      </c>
      <c r="AC6" s="16">
        <v>63.5</v>
      </c>
      <c r="AD6" s="16">
        <v>46.4</v>
      </c>
      <c r="AE6" s="15">
        <f t="shared" si="2"/>
        <v>1120130</v>
      </c>
      <c r="AF6" s="17">
        <f t="shared" si="0"/>
        <v>45009</v>
      </c>
      <c r="AG6" s="18">
        <f t="shared" si="1"/>
        <v>0.65629420084865631</v>
      </c>
      <c r="AH6" s="19">
        <f t="shared" si="3"/>
        <v>1.2000000000000028</v>
      </c>
      <c r="AI6" s="24">
        <f t="shared" si="3"/>
        <v>-1.9000000000000004</v>
      </c>
      <c r="AJ6" s="24">
        <f t="shared" si="3"/>
        <v>-1.2999999999999998</v>
      </c>
      <c r="AK6" s="24">
        <f t="shared" si="3"/>
        <v>2.5</v>
      </c>
      <c r="AL6" s="24">
        <f t="shared" si="3"/>
        <v>2.2999999999999972</v>
      </c>
      <c r="AM6" s="19">
        <f t="shared" si="3"/>
        <v>1.3999999999999986</v>
      </c>
      <c r="AN6" s="25">
        <f t="shared" si="4"/>
        <v>8.8121864601671263E-3</v>
      </c>
    </row>
    <row r="7" spans="1:40">
      <c r="B7" s="19" t="str">
        <f>C3</f>
        <v>邱義睿</v>
      </c>
      <c r="C7" s="19">
        <f>E3</f>
        <v>74.099999999999994</v>
      </c>
      <c r="D7" s="19">
        <f>H3</f>
        <v>9.4</v>
      </c>
      <c r="E7" s="19">
        <f>K3</f>
        <v>7</v>
      </c>
      <c r="F7" s="19">
        <f>N3</f>
        <v>67.099999999999994</v>
      </c>
      <c r="G7" s="19">
        <f>Q3</f>
        <v>63.6</v>
      </c>
      <c r="H7" s="19">
        <f>T3</f>
        <v>47.4</v>
      </c>
      <c r="J7" s="32" t="s">
        <v>21</v>
      </c>
      <c r="K7" s="19">
        <f>J6/7</f>
        <v>4.4285714285714288</v>
      </c>
      <c r="X7" s="15">
        <v>1120413</v>
      </c>
      <c r="Y7" s="16">
        <v>72.3</v>
      </c>
      <c r="Z7" s="16">
        <v>10.1</v>
      </c>
      <c r="AA7" s="16">
        <v>7.3</v>
      </c>
      <c r="AB7" s="16">
        <v>65</v>
      </c>
      <c r="AC7" s="16">
        <v>61.6</v>
      </c>
      <c r="AD7" s="16">
        <v>45.1</v>
      </c>
      <c r="AE7" s="15">
        <f t="shared" si="2"/>
        <v>1120324</v>
      </c>
      <c r="AF7" s="17">
        <f t="shared" si="0"/>
        <v>45029</v>
      </c>
      <c r="AG7" s="18">
        <f t="shared" si="1"/>
        <v>0.62378976486860305</v>
      </c>
      <c r="AH7" s="19">
        <f t="shared" si="3"/>
        <v>1.5999999999999943</v>
      </c>
      <c r="AI7" s="24">
        <f t="shared" si="3"/>
        <v>4.8</v>
      </c>
      <c r="AJ7" s="24">
        <f t="shared" si="3"/>
        <v>3.5999999999999996</v>
      </c>
      <c r="AK7" s="24">
        <f t="shared" si="3"/>
        <v>-2</v>
      </c>
      <c r="AL7" s="24">
        <f t="shared" si="3"/>
        <v>-1.8999999999999986</v>
      </c>
      <c r="AM7" s="19">
        <f t="shared" si="3"/>
        <v>-1.2999999999999972</v>
      </c>
      <c r="AN7" s="25">
        <f t="shared" si="4"/>
        <v>-3.2504435980053259E-2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71.7</v>
      </c>
      <c r="D8" s="31">
        <f t="shared" si="6"/>
        <v>9.1999999999999993</v>
      </c>
      <c r="E8" s="31">
        <f t="shared" si="6"/>
        <v>6.6</v>
      </c>
      <c r="F8" s="31">
        <f t="shared" si="6"/>
        <v>65.2</v>
      </c>
      <c r="G8" s="31">
        <f t="shared" si="6"/>
        <v>61.8</v>
      </c>
      <c r="H8" s="31">
        <f t="shared" si="6"/>
        <v>45.1</v>
      </c>
      <c r="J8" s="30"/>
      <c r="K8" s="30"/>
      <c r="L8" s="30"/>
      <c r="M8" s="30"/>
      <c r="N8" s="30"/>
      <c r="O8" s="30"/>
      <c r="X8" s="15">
        <v>1120427</v>
      </c>
      <c r="Y8" s="16">
        <v>72.2</v>
      </c>
      <c r="Z8" s="16">
        <v>10.4</v>
      </c>
      <c r="AA8" s="16">
        <v>7.5</v>
      </c>
      <c r="AB8" s="16">
        <v>64.7</v>
      </c>
      <c r="AC8" s="16">
        <v>61.4</v>
      </c>
      <c r="AD8" s="16">
        <v>45.5</v>
      </c>
      <c r="AE8" s="15">
        <f t="shared" si="2"/>
        <v>1120413</v>
      </c>
      <c r="AF8" s="17">
        <f t="shared" si="0"/>
        <v>45043</v>
      </c>
      <c r="AG8" s="18">
        <f t="shared" si="1"/>
        <v>0.63019390581717449</v>
      </c>
      <c r="AH8" s="19">
        <f t="shared" si="3"/>
        <v>-9.9999999999994316E-2</v>
      </c>
      <c r="AI8" s="24">
        <f t="shared" si="3"/>
        <v>0.30000000000000071</v>
      </c>
      <c r="AJ8" s="24">
        <f t="shared" si="3"/>
        <v>0.20000000000000018</v>
      </c>
      <c r="AK8" s="24">
        <f t="shared" si="3"/>
        <v>-0.29999999999999716</v>
      </c>
      <c r="AL8" s="24">
        <f t="shared" si="3"/>
        <v>-0.20000000000000284</v>
      </c>
      <c r="AM8" s="19">
        <f t="shared" si="3"/>
        <v>0.39999999999999858</v>
      </c>
      <c r="AN8" s="25">
        <f t="shared" si="4"/>
        <v>6.4041409485714462E-3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72.400000000000006</v>
      </c>
      <c r="D9" s="31">
        <f t="shared" si="7"/>
        <v>9.9</v>
      </c>
      <c r="E9" s="31">
        <f t="shared" si="7"/>
        <v>7.1</v>
      </c>
      <c r="F9" s="31">
        <f t="shared" si="7"/>
        <v>65.95</v>
      </c>
      <c r="G9" s="31">
        <f t="shared" si="7"/>
        <v>62.55</v>
      </c>
      <c r="H9" s="31">
        <f t="shared" si="7"/>
        <v>45.75</v>
      </c>
      <c r="X9" s="15">
        <v>1120629</v>
      </c>
      <c r="Y9" s="16">
        <v>70.900000000000006</v>
      </c>
      <c r="Z9" s="16">
        <v>9.4</v>
      </c>
      <c r="AA9" s="16">
        <v>6.7</v>
      </c>
      <c r="AB9" s="16">
        <v>64.2</v>
      </c>
      <c r="AC9" s="16">
        <v>60.9</v>
      </c>
      <c r="AD9" s="16">
        <v>43.3</v>
      </c>
      <c r="AE9" s="15">
        <f t="shared" si="2"/>
        <v>1120427</v>
      </c>
      <c r="AF9" s="17">
        <f t="shared" si="0"/>
        <v>45106</v>
      </c>
      <c r="AG9" s="18">
        <f t="shared" si="1"/>
        <v>0.61071932299012688</v>
      </c>
      <c r="AH9" s="19">
        <f t="shared" si="3"/>
        <v>-1.2999999999999972</v>
      </c>
      <c r="AI9" s="24">
        <f t="shared" si="3"/>
        <v>-1</v>
      </c>
      <c r="AJ9" s="24">
        <f t="shared" si="3"/>
        <v>-0.79999999999999982</v>
      </c>
      <c r="AK9" s="24">
        <f t="shared" si="3"/>
        <v>-0.5</v>
      </c>
      <c r="AL9" s="24">
        <f t="shared" si="3"/>
        <v>-0.5</v>
      </c>
      <c r="AM9" s="19">
        <f t="shared" si="3"/>
        <v>-2.2000000000000028</v>
      </c>
      <c r="AN9" s="25">
        <f t="shared" si="4"/>
        <v>-1.9474582827047615E-2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75.8</v>
      </c>
      <c r="D10" s="31">
        <f t="shared" si="8"/>
        <v>12</v>
      </c>
      <c r="E10" s="31">
        <f t="shared" si="8"/>
        <v>9.1</v>
      </c>
      <c r="F10" s="31">
        <f t="shared" si="8"/>
        <v>68.099999999999994</v>
      </c>
      <c r="G10" s="31">
        <f t="shared" si="8"/>
        <v>64.599999999999994</v>
      </c>
      <c r="H10" s="31">
        <f t="shared" si="8"/>
        <v>47.4</v>
      </c>
      <c r="J10" s="30"/>
      <c r="K10" s="30"/>
      <c r="L10" s="30"/>
      <c r="M10" s="30"/>
      <c r="N10" s="30"/>
      <c r="O10" s="30"/>
      <c r="X10" s="15">
        <v>1120713</v>
      </c>
      <c r="Y10" s="16">
        <v>71.7</v>
      </c>
      <c r="Z10" s="16">
        <v>10.1</v>
      </c>
      <c r="AA10" s="16">
        <v>7.2</v>
      </c>
      <c r="AB10" s="16">
        <v>64.5</v>
      </c>
      <c r="AC10" s="16">
        <v>61.2</v>
      </c>
      <c r="AD10" s="16">
        <v>44.3</v>
      </c>
      <c r="AE10" s="15">
        <f t="shared" si="2"/>
        <v>1120629</v>
      </c>
      <c r="AF10" s="17">
        <f t="shared" si="0"/>
        <v>45120</v>
      </c>
      <c r="AG10" s="18">
        <f t="shared" si="1"/>
        <v>0.61785216178521618</v>
      </c>
      <c r="AH10" s="19">
        <f t="shared" si="3"/>
        <v>0.79999999999999716</v>
      </c>
      <c r="AI10" s="24">
        <f t="shared" si="3"/>
        <v>0.69999999999999929</v>
      </c>
      <c r="AJ10" s="24">
        <f t="shared" si="3"/>
        <v>0.5</v>
      </c>
      <c r="AK10" s="24">
        <f t="shared" si="3"/>
        <v>0.29999999999999716</v>
      </c>
      <c r="AL10" s="24">
        <f t="shared" si="3"/>
        <v>0.30000000000000426</v>
      </c>
      <c r="AM10" s="19">
        <f t="shared" si="3"/>
        <v>1</v>
      </c>
      <c r="AN10" s="25">
        <f t="shared" si="4"/>
        <v>7.1328387950893024E-3</v>
      </c>
    </row>
    <row r="11" spans="1:40">
      <c r="Q11" s="28" t="s">
        <v>23</v>
      </c>
      <c r="X11" s="15">
        <v>1120720</v>
      </c>
      <c r="Y11" s="16">
        <v>71.400000000000006</v>
      </c>
      <c r="Z11" s="16">
        <v>9.1999999999999993</v>
      </c>
      <c r="AA11" s="16">
        <v>6.6</v>
      </c>
      <c r="AB11" s="16">
        <v>64.8</v>
      </c>
      <c r="AC11" s="16">
        <v>61.5</v>
      </c>
      <c r="AD11" s="16">
        <v>44.1</v>
      </c>
      <c r="AE11" s="15">
        <f t="shared" si="2"/>
        <v>1120713</v>
      </c>
      <c r="AF11" s="17">
        <f t="shared" si="0"/>
        <v>45127</v>
      </c>
      <c r="AG11" s="18">
        <f t="shared" si="1"/>
        <v>0.61764705882352944</v>
      </c>
      <c r="AH11" s="19">
        <f t="shared" si="3"/>
        <v>-0.29999999999999716</v>
      </c>
      <c r="AI11" s="24">
        <f t="shared" si="3"/>
        <v>-0.90000000000000036</v>
      </c>
      <c r="AJ11" s="24">
        <f t="shared" si="3"/>
        <v>-0.60000000000000053</v>
      </c>
      <c r="AK11" s="24">
        <f t="shared" si="3"/>
        <v>0.29999999999999716</v>
      </c>
      <c r="AL11" s="24">
        <f t="shared" si="3"/>
        <v>0.29999999999999716</v>
      </c>
      <c r="AM11" s="19">
        <f t="shared" si="3"/>
        <v>-0.19999999999999574</v>
      </c>
      <c r="AN11" s="25">
        <f t="shared" si="4"/>
        <v>-2.051029616867428E-4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>
        <v>1120817</v>
      </c>
      <c r="Y12" s="16">
        <v>71.3</v>
      </c>
      <c r="Z12" s="16">
        <v>8.5</v>
      </c>
      <c r="AA12" s="16">
        <v>6.1</v>
      </c>
      <c r="AB12" s="16">
        <v>65.2</v>
      </c>
      <c r="AC12" s="16">
        <v>61.8</v>
      </c>
      <c r="AD12" s="16">
        <v>47.1</v>
      </c>
      <c r="AE12" s="15">
        <f t="shared" si="2"/>
        <v>1120720</v>
      </c>
      <c r="AF12" s="17">
        <f t="shared" si="0"/>
        <v>45155</v>
      </c>
      <c r="AG12" s="18">
        <f t="shared" si="1"/>
        <v>0.66058906030855546</v>
      </c>
      <c r="AH12" s="19">
        <f t="shared" si="3"/>
        <v>-0.10000000000000853</v>
      </c>
      <c r="AI12" s="24">
        <f t="shared" si="3"/>
        <v>-0.69999999999999929</v>
      </c>
      <c r="AJ12" s="24">
        <f t="shared" si="3"/>
        <v>-0.5</v>
      </c>
      <c r="AK12" s="24">
        <f t="shared" si="3"/>
        <v>0.40000000000000568</v>
      </c>
      <c r="AL12" s="24">
        <f t="shared" si="3"/>
        <v>0.29999999999999716</v>
      </c>
      <c r="AM12" s="19">
        <f t="shared" si="3"/>
        <v>3</v>
      </c>
      <c r="AN12" s="25">
        <f t="shared" si="4"/>
        <v>4.2942001485026027E-2</v>
      </c>
    </row>
    <row r="13" spans="1:40">
      <c r="B13" s="19">
        <f>LOOKUP(B14,日期,上次量測)</f>
        <v>1130502</v>
      </c>
      <c r="C13" s="19">
        <f t="shared" ref="C13:C18" si="9">LOOKUP(B13,日期,體重_kg)</f>
        <v>72.8</v>
      </c>
      <c r="D13" s="19">
        <f t="shared" ref="D13:D18" si="10">LOOKUP(B13,日期,體脂率)</f>
        <v>9.3000000000000007</v>
      </c>
      <c r="E13" s="19">
        <f t="shared" ref="E13:E18" si="11">LOOKUP(B13,日期,脂肪重_kg)</f>
        <v>6.8</v>
      </c>
      <c r="F13" s="19">
        <f t="shared" ref="F13:F18" si="12">LOOKUP(B13,日期,去脂重_kg)</f>
        <v>66</v>
      </c>
      <c r="G13" s="19">
        <f t="shared" ref="G13:G18" si="13">LOOKUP(B13,日期,肌肉量)</f>
        <v>62.6</v>
      </c>
      <c r="H13" s="19">
        <f t="shared" ref="H13:H18" si="14">LOOKUP(B13,日期,身體總水份kg)</f>
        <v>44.6</v>
      </c>
      <c r="I13" s="25">
        <f t="shared" ref="I13:I18" si="15">LOOKUP(B13,日期,身體總水份)</f>
        <v>0.61263736263736268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>
        <v>1120824</v>
      </c>
      <c r="Y13" s="16">
        <v>70.599999999999994</v>
      </c>
      <c r="Z13" s="16">
        <v>8.3000000000000007</v>
      </c>
      <c r="AA13" s="16">
        <v>5.9</v>
      </c>
      <c r="AB13" s="16">
        <v>64.7</v>
      </c>
      <c r="AC13" s="16">
        <v>61.4</v>
      </c>
      <c r="AD13" s="16">
        <v>45.7</v>
      </c>
      <c r="AE13" s="15">
        <f t="shared" si="2"/>
        <v>1120817</v>
      </c>
      <c r="AF13" s="17">
        <f t="shared" si="0"/>
        <v>45162</v>
      </c>
      <c r="AG13" s="18">
        <f t="shared" si="1"/>
        <v>0.64730878186968854</v>
      </c>
      <c r="AH13" s="19">
        <f t="shared" si="3"/>
        <v>-0.70000000000000284</v>
      </c>
      <c r="AI13" s="24">
        <f t="shared" si="3"/>
        <v>-0.19999999999999929</v>
      </c>
      <c r="AJ13" s="24">
        <f t="shared" si="3"/>
        <v>-0.19999999999999929</v>
      </c>
      <c r="AK13" s="24">
        <f t="shared" si="3"/>
        <v>-0.5</v>
      </c>
      <c r="AL13" s="24">
        <f t="shared" si="3"/>
        <v>-0.39999999999999858</v>
      </c>
      <c r="AM13" s="19">
        <f t="shared" si="3"/>
        <v>-1.3999999999999986</v>
      </c>
      <c r="AN13" s="25">
        <f t="shared" si="4"/>
        <v>-1.3280278438866921E-2</v>
      </c>
    </row>
    <row r="14" spans="1:40">
      <c r="B14" s="19">
        <f>LOOKUP(B15,日期,上次量測)</f>
        <v>1130509</v>
      </c>
      <c r="C14" s="19">
        <f t="shared" si="9"/>
        <v>72.2</v>
      </c>
      <c r="D14" s="19">
        <f t="shared" si="10"/>
        <v>7.1</v>
      </c>
      <c r="E14" s="19">
        <f t="shared" si="11"/>
        <v>5.0999999999999996</v>
      </c>
      <c r="F14" s="19">
        <f t="shared" si="12"/>
        <v>67.099999999999994</v>
      </c>
      <c r="G14" s="19">
        <f t="shared" si="13"/>
        <v>63.6</v>
      </c>
      <c r="H14" s="19">
        <f t="shared" si="14"/>
        <v>46.8</v>
      </c>
      <c r="I14" s="25">
        <f t="shared" si="15"/>
        <v>0.64819944598337942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>
        <v>1120831</v>
      </c>
      <c r="Y14" s="16">
        <v>70.900000000000006</v>
      </c>
      <c r="Z14" s="16">
        <v>10</v>
      </c>
      <c r="AA14" s="16">
        <v>7.1</v>
      </c>
      <c r="AB14" s="16">
        <v>63.8</v>
      </c>
      <c r="AC14" s="16">
        <v>60.5</v>
      </c>
      <c r="AD14" s="16">
        <v>44.3</v>
      </c>
      <c r="AE14" s="15">
        <f t="shared" si="2"/>
        <v>1120824</v>
      </c>
      <c r="AF14" s="17">
        <f t="shared" si="0"/>
        <v>45169</v>
      </c>
      <c r="AG14" s="18">
        <f t="shared" si="1"/>
        <v>0.62482369534555704</v>
      </c>
      <c r="AH14" s="19">
        <f t="shared" si="3"/>
        <v>0.30000000000001137</v>
      </c>
      <c r="AI14" s="24">
        <f t="shared" si="3"/>
        <v>1.6999999999999993</v>
      </c>
      <c r="AJ14" s="24">
        <f t="shared" si="3"/>
        <v>1.1999999999999993</v>
      </c>
      <c r="AK14" s="24">
        <f t="shared" si="3"/>
        <v>-0.90000000000000568</v>
      </c>
      <c r="AL14" s="24">
        <f t="shared" si="3"/>
        <v>-0.89999999999999858</v>
      </c>
      <c r="AM14" s="19">
        <f t="shared" si="3"/>
        <v>-1.4000000000000057</v>
      </c>
      <c r="AN14" s="25">
        <f t="shared" si="4"/>
        <v>-2.2485086524131503E-2</v>
      </c>
    </row>
    <row r="15" spans="1:40">
      <c r="B15" s="19">
        <f>LOOKUP(B16,日期,上次量測)</f>
        <v>1130530</v>
      </c>
      <c r="C15" s="19">
        <f t="shared" si="9"/>
        <v>73.400000000000006</v>
      </c>
      <c r="D15" s="19">
        <f t="shared" si="10"/>
        <v>9.9</v>
      </c>
      <c r="E15" s="19">
        <f t="shared" si="11"/>
        <v>7.3</v>
      </c>
      <c r="F15" s="19">
        <f t="shared" si="12"/>
        <v>66.099999999999994</v>
      </c>
      <c r="G15" s="19">
        <f t="shared" si="13"/>
        <v>62.7</v>
      </c>
      <c r="H15" s="19">
        <f t="shared" si="14"/>
        <v>45.8</v>
      </c>
      <c r="I15" s="25">
        <f t="shared" si="15"/>
        <v>0.62397820163487727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>
        <v>1120907</v>
      </c>
      <c r="Y15" s="16">
        <v>70.7</v>
      </c>
      <c r="Z15" s="16">
        <v>9.1999999999999993</v>
      </c>
      <c r="AA15" s="16">
        <v>6.5</v>
      </c>
      <c r="AB15" s="16">
        <v>64.2</v>
      </c>
      <c r="AC15" s="16">
        <v>60.9</v>
      </c>
      <c r="AD15" s="16">
        <v>45.1</v>
      </c>
      <c r="AE15" s="15">
        <f t="shared" si="2"/>
        <v>1120831</v>
      </c>
      <c r="AF15" s="17">
        <f t="shared" si="0"/>
        <v>45176</v>
      </c>
      <c r="AG15" s="18">
        <f t="shared" si="1"/>
        <v>0.63790664780763784</v>
      </c>
      <c r="AH15" s="19">
        <f t="shared" si="3"/>
        <v>-0.20000000000000284</v>
      </c>
      <c r="AI15" s="24">
        <f t="shared" si="3"/>
        <v>-0.80000000000000071</v>
      </c>
      <c r="AJ15" s="24">
        <f t="shared" si="3"/>
        <v>-0.59999999999999964</v>
      </c>
      <c r="AK15" s="24">
        <f t="shared" si="3"/>
        <v>0.40000000000000568</v>
      </c>
      <c r="AL15" s="24">
        <f t="shared" si="3"/>
        <v>0.39999999999999858</v>
      </c>
      <c r="AM15" s="19">
        <f t="shared" si="3"/>
        <v>0.80000000000000426</v>
      </c>
      <c r="AN15" s="25">
        <f t="shared" si="4"/>
        <v>1.3082952462080799E-2</v>
      </c>
    </row>
    <row r="16" spans="1:40">
      <c r="B16" s="19">
        <f>LOOKUP(B17,日期,上次量測)</f>
        <v>1130704</v>
      </c>
      <c r="C16" s="19">
        <f t="shared" si="9"/>
        <v>74.099999999999994</v>
      </c>
      <c r="D16" s="19">
        <f t="shared" si="10"/>
        <v>8.1</v>
      </c>
      <c r="E16" s="19">
        <f t="shared" si="11"/>
        <v>6</v>
      </c>
      <c r="F16" s="19">
        <f t="shared" si="12"/>
        <v>68.099999999999994</v>
      </c>
      <c r="G16" s="19">
        <f t="shared" si="13"/>
        <v>64.599999999999994</v>
      </c>
      <c r="H16" s="19">
        <f t="shared" si="14"/>
        <v>46.9</v>
      </c>
      <c r="I16" s="25">
        <f t="shared" si="15"/>
        <v>0.63292847503373828</v>
      </c>
      <c r="P16" s="31"/>
      <c r="Q16" s="31"/>
      <c r="R16" s="31"/>
      <c r="S16" s="31"/>
      <c r="T16" s="31"/>
      <c r="U16" s="31"/>
      <c r="V16" s="31"/>
      <c r="W16" s="31"/>
      <c r="X16" s="15">
        <v>1120914</v>
      </c>
      <c r="Y16" s="16">
        <v>69.400000000000006</v>
      </c>
      <c r="Z16" s="16">
        <v>8.6999999999999993</v>
      </c>
      <c r="AA16" s="16">
        <v>6</v>
      </c>
      <c r="AB16" s="16">
        <v>63.4</v>
      </c>
      <c r="AC16" s="16">
        <v>60.1</v>
      </c>
      <c r="AD16" s="16">
        <v>43.4</v>
      </c>
      <c r="AE16" s="15">
        <f t="shared" si="2"/>
        <v>1120907</v>
      </c>
      <c r="AF16" s="17">
        <f t="shared" si="0"/>
        <v>45183</v>
      </c>
      <c r="AG16" s="18">
        <f t="shared" si="1"/>
        <v>0.6253602305475503</v>
      </c>
      <c r="AH16" s="19">
        <f t="shared" si="3"/>
        <v>-1.2999999999999972</v>
      </c>
      <c r="AI16" s="24">
        <f t="shared" si="3"/>
        <v>-0.5</v>
      </c>
      <c r="AJ16" s="24">
        <f t="shared" si="3"/>
        <v>-0.5</v>
      </c>
      <c r="AK16" s="24">
        <f t="shared" si="3"/>
        <v>-0.80000000000000426</v>
      </c>
      <c r="AL16" s="24">
        <f t="shared" si="3"/>
        <v>-0.79999999999999716</v>
      </c>
      <c r="AM16" s="19">
        <f t="shared" si="3"/>
        <v>-1.7000000000000028</v>
      </c>
      <c r="AN16" s="25">
        <f t="shared" si="4"/>
        <v>-1.2546417260087539E-2</v>
      </c>
    </row>
    <row r="17" spans="1:40">
      <c r="B17" s="19">
        <f>LOOKUP(B18,日期,上次量測)</f>
        <v>1140204</v>
      </c>
      <c r="C17" s="19">
        <f t="shared" si="9"/>
        <v>75.8</v>
      </c>
      <c r="D17" s="19">
        <f t="shared" si="10"/>
        <v>12</v>
      </c>
      <c r="E17" s="19">
        <f t="shared" si="11"/>
        <v>9.1</v>
      </c>
      <c r="F17" s="19">
        <f t="shared" si="12"/>
        <v>66.7</v>
      </c>
      <c r="G17" s="19">
        <f t="shared" si="13"/>
        <v>63.3</v>
      </c>
      <c r="H17" s="19">
        <f t="shared" si="14"/>
        <v>46.2</v>
      </c>
      <c r="I17" s="25">
        <f t="shared" si="15"/>
        <v>0.60949868073878632</v>
      </c>
      <c r="Q17" s="31"/>
      <c r="R17" s="31"/>
      <c r="S17" s="31"/>
      <c r="T17" s="31"/>
      <c r="U17" s="31"/>
      <c r="V17" s="31"/>
      <c r="W17" s="31"/>
      <c r="X17" s="15">
        <v>1121019</v>
      </c>
      <c r="Y17" s="16">
        <v>69.599999999999994</v>
      </c>
      <c r="Z17" s="16">
        <v>9</v>
      </c>
      <c r="AA17" s="16">
        <v>6.3</v>
      </c>
      <c r="AB17" s="16">
        <v>63.3</v>
      </c>
      <c r="AC17" s="16">
        <v>60</v>
      </c>
      <c r="AD17" s="16">
        <v>43.1</v>
      </c>
      <c r="AE17" s="15">
        <f t="shared" si="2"/>
        <v>1120914</v>
      </c>
      <c r="AF17" s="17">
        <f t="shared" si="0"/>
        <v>45218</v>
      </c>
      <c r="AG17" s="18">
        <f t="shared" si="1"/>
        <v>0.61925287356321845</v>
      </c>
      <c r="AH17" s="19">
        <f t="shared" si="3"/>
        <v>0.19999999999998863</v>
      </c>
      <c r="AI17" s="24">
        <f t="shared" si="3"/>
        <v>0.30000000000000071</v>
      </c>
      <c r="AJ17" s="24">
        <f t="shared" si="3"/>
        <v>0.29999999999999982</v>
      </c>
      <c r="AK17" s="24">
        <f t="shared" si="3"/>
        <v>-0.10000000000000142</v>
      </c>
      <c r="AL17" s="24">
        <f t="shared" si="3"/>
        <v>-0.10000000000000142</v>
      </c>
      <c r="AM17" s="19">
        <f t="shared" si="3"/>
        <v>-0.29999999999999716</v>
      </c>
      <c r="AN17" s="25">
        <f t="shared" si="4"/>
        <v>-6.1073569843318465E-3</v>
      </c>
    </row>
    <row r="18" spans="1:40" ht="18.649999999999999" customHeight="1">
      <c r="A18" s="19"/>
      <c r="B18" s="19">
        <f>A3</f>
        <v>1140307</v>
      </c>
      <c r="C18" s="19">
        <f t="shared" si="9"/>
        <v>74.099999999999994</v>
      </c>
      <c r="D18" s="19">
        <f t="shared" si="10"/>
        <v>9.4</v>
      </c>
      <c r="E18" s="19">
        <f t="shared" si="11"/>
        <v>7</v>
      </c>
      <c r="F18" s="19">
        <f t="shared" si="12"/>
        <v>67.099999999999994</v>
      </c>
      <c r="G18" s="19">
        <f t="shared" si="13"/>
        <v>63.6</v>
      </c>
      <c r="H18" s="19">
        <f t="shared" si="14"/>
        <v>47.4</v>
      </c>
      <c r="I18" s="25">
        <f t="shared" si="15"/>
        <v>0.63967611336032393</v>
      </c>
      <c r="X18" s="15">
        <v>1121116</v>
      </c>
      <c r="Y18" s="16">
        <v>72.3</v>
      </c>
      <c r="Z18" s="16">
        <v>9.5</v>
      </c>
      <c r="AA18" s="16">
        <v>6.9</v>
      </c>
      <c r="AB18" s="16">
        <v>65.400000000000006</v>
      </c>
      <c r="AC18" s="16">
        <v>62</v>
      </c>
      <c r="AD18" s="16">
        <v>45.5</v>
      </c>
      <c r="AE18" s="15">
        <f t="shared" si="2"/>
        <v>1121019</v>
      </c>
      <c r="AF18" s="17">
        <f t="shared" si="0"/>
        <v>45246</v>
      </c>
      <c r="AG18" s="18">
        <f t="shared" si="1"/>
        <v>0.62932226832641769</v>
      </c>
      <c r="AH18" s="19">
        <f t="shared" si="3"/>
        <v>2.7000000000000028</v>
      </c>
      <c r="AI18" s="24">
        <f t="shared" si="3"/>
        <v>0.5</v>
      </c>
      <c r="AJ18" s="24">
        <f t="shared" si="3"/>
        <v>0.60000000000000053</v>
      </c>
      <c r="AK18" s="24">
        <f t="shared" si="3"/>
        <v>2.1000000000000085</v>
      </c>
      <c r="AL18" s="24">
        <f t="shared" si="3"/>
        <v>2</v>
      </c>
      <c r="AM18" s="19">
        <f t="shared" si="3"/>
        <v>2.3999999999999986</v>
      </c>
      <c r="AN18" s="25">
        <f t="shared" si="4"/>
        <v>1.0069394763199235E-2</v>
      </c>
    </row>
    <row r="19" spans="1:40">
      <c r="A19" s="19"/>
      <c r="X19" s="15">
        <v>1121123</v>
      </c>
      <c r="Y19" s="16">
        <v>71</v>
      </c>
      <c r="Z19" s="16">
        <v>8.6999999999999993</v>
      </c>
      <c r="AA19" s="16">
        <v>6.2</v>
      </c>
      <c r="AB19" s="16">
        <v>64.8</v>
      </c>
      <c r="AC19" s="16">
        <v>61.5</v>
      </c>
      <c r="AD19" s="16">
        <v>44.3</v>
      </c>
      <c r="AE19" s="15">
        <f t="shared" si="2"/>
        <v>1121116</v>
      </c>
      <c r="AF19" s="17">
        <f t="shared" si="0"/>
        <v>45253</v>
      </c>
      <c r="AG19" s="18">
        <f t="shared" si="1"/>
        <v>0.62394366197183093</v>
      </c>
      <c r="AH19" s="19">
        <f t="shared" ref="AH19:AM34" si="16">Y19-Y18</f>
        <v>-1.2999999999999972</v>
      </c>
      <c r="AI19" s="24">
        <f t="shared" si="16"/>
        <v>-0.80000000000000071</v>
      </c>
      <c r="AJ19" s="24">
        <f t="shared" si="16"/>
        <v>-0.70000000000000018</v>
      </c>
      <c r="AK19" s="24">
        <f t="shared" si="16"/>
        <v>-0.60000000000000853</v>
      </c>
      <c r="AL19" s="24">
        <f t="shared" si="16"/>
        <v>-0.5</v>
      </c>
      <c r="AM19" s="19">
        <f t="shared" si="16"/>
        <v>-1.2000000000000028</v>
      </c>
      <c r="AN19" s="25">
        <f t="shared" si="4"/>
        <v>-5.3786063545867568E-3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>
        <v>1121130</v>
      </c>
      <c r="Y20" s="16">
        <v>71.2</v>
      </c>
      <c r="Z20" s="16">
        <v>8</v>
      </c>
      <c r="AA20" s="16">
        <v>5.7</v>
      </c>
      <c r="AB20" s="16">
        <v>65.5</v>
      </c>
      <c r="AC20" s="16">
        <v>62.1</v>
      </c>
      <c r="AD20" s="16">
        <v>45.3</v>
      </c>
      <c r="AE20" s="15">
        <f t="shared" si="2"/>
        <v>1121123</v>
      </c>
      <c r="AF20" s="17">
        <f t="shared" si="0"/>
        <v>45260</v>
      </c>
      <c r="AG20" s="18">
        <f t="shared" si="1"/>
        <v>0.63623595505617969</v>
      </c>
      <c r="AH20" s="19">
        <f t="shared" si="16"/>
        <v>0.20000000000000284</v>
      </c>
      <c r="AI20" s="24">
        <f t="shared" si="16"/>
        <v>-0.69999999999999929</v>
      </c>
      <c r="AJ20" s="24">
        <f t="shared" si="16"/>
        <v>-0.5</v>
      </c>
      <c r="AK20" s="24">
        <f t="shared" si="16"/>
        <v>0.70000000000000284</v>
      </c>
      <c r="AL20" s="24">
        <f t="shared" si="16"/>
        <v>0.60000000000000142</v>
      </c>
      <c r="AM20" s="19">
        <f t="shared" si="16"/>
        <v>1</v>
      </c>
      <c r="AN20" s="25">
        <f t="shared" si="4"/>
        <v>1.229229308434876E-2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>
        <v>1121207</v>
      </c>
      <c r="Y21" s="16">
        <v>69.8</v>
      </c>
      <c r="Z21" s="16">
        <v>5.6</v>
      </c>
      <c r="AA21" s="16">
        <v>3.9</v>
      </c>
      <c r="AB21" s="16">
        <v>65.900000000000006</v>
      </c>
      <c r="AC21" s="16">
        <v>62.5</v>
      </c>
      <c r="AD21" s="16">
        <v>45.4</v>
      </c>
      <c r="AE21" s="15">
        <f t="shared" si="2"/>
        <v>1121130</v>
      </c>
      <c r="AF21" s="17">
        <f t="shared" si="0"/>
        <v>45267</v>
      </c>
      <c r="AG21" s="18">
        <f t="shared" si="1"/>
        <v>0.65042979942693413</v>
      </c>
      <c r="AH21" s="19">
        <f t="shared" si="16"/>
        <v>-1.4000000000000057</v>
      </c>
      <c r="AI21" s="24">
        <f t="shared" si="16"/>
        <v>-2.4000000000000004</v>
      </c>
      <c r="AJ21" s="24">
        <f t="shared" si="16"/>
        <v>-1.8000000000000003</v>
      </c>
      <c r="AK21" s="24">
        <f t="shared" si="16"/>
        <v>0.40000000000000568</v>
      </c>
      <c r="AL21" s="24">
        <f t="shared" si="16"/>
        <v>0.39999999999999858</v>
      </c>
      <c r="AM21" s="19">
        <f t="shared" si="16"/>
        <v>0.10000000000000142</v>
      </c>
      <c r="AN21" s="25">
        <f t="shared" si="4"/>
        <v>1.4193844370754438E-2</v>
      </c>
    </row>
    <row r="22" spans="1:40">
      <c r="X22" s="15">
        <v>1121221</v>
      </c>
      <c r="Y22" s="16">
        <v>71.099999999999994</v>
      </c>
      <c r="Z22" s="16">
        <v>9.1999999999999993</v>
      </c>
      <c r="AA22" s="16">
        <v>6.5</v>
      </c>
      <c r="AB22" s="16">
        <v>64.599999999999994</v>
      </c>
      <c r="AC22" s="16">
        <v>61.3</v>
      </c>
      <c r="AD22" s="16">
        <v>43.7</v>
      </c>
      <c r="AE22" s="15">
        <f t="shared" si="2"/>
        <v>1121207</v>
      </c>
      <c r="AF22" s="17">
        <f t="shared" si="0"/>
        <v>45281</v>
      </c>
      <c r="AG22" s="18">
        <f t="shared" si="1"/>
        <v>0.61462728551336154</v>
      </c>
      <c r="AH22" s="19">
        <f t="shared" si="16"/>
        <v>1.2999999999999972</v>
      </c>
      <c r="AI22" s="24">
        <f t="shared" si="16"/>
        <v>3.5999999999999996</v>
      </c>
      <c r="AJ22" s="24">
        <f t="shared" si="16"/>
        <v>2.6</v>
      </c>
      <c r="AK22" s="24">
        <f t="shared" si="16"/>
        <v>-1.3000000000000114</v>
      </c>
      <c r="AL22" s="24">
        <f t="shared" si="16"/>
        <v>-1.2000000000000028</v>
      </c>
      <c r="AM22" s="19">
        <f t="shared" si="16"/>
        <v>-1.6999999999999957</v>
      </c>
      <c r="AN22" s="25">
        <f t="shared" si="4"/>
        <v>-3.5802513913572587E-2</v>
      </c>
    </row>
    <row r="23" spans="1:40">
      <c r="X23" s="15">
        <v>1121228</v>
      </c>
      <c r="Y23" s="16">
        <v>71.7</v>
      </c>
      <c r="Z23" s="16">
        <v>9.6999999999999993</v>
      </c>
      <c r="AA23" s="16">
        <v>7</v>
      </c>
      <c r="AB23" s="16">
        <v>64.7</v>
      </c>
      <c r="AC23" s="16">
        <v>61.4</v>
      </c>
      <c r="AD23" s="16">
        <v>44.9</v>
      </c>
      <c r="AE23" s="15">
        <f t="shared" si="2"/>
        <v>1121221</v>
      </c>
      <c r="AF23" s="17">
        <f t="shared" si="0"/>
        <v>45288</v>
      </c>
      <c r="AG23" s="18">
        <f t="shared" si="1"/>
        <v>0.62622036262203618</v>
      </c>
      <c r="AH23" s="19">
        <f t="shared" si="16"/>
        <v>0.60000000000000853</v>
      </c>
      <c r="AI23" s="24">
        <f t="shared" si="16"/>
        <v>0.5</v>
      </c>
      <c r="AJ23" s="24">
        <f t="shared" si="16"/>
        <v>0.5</v>
      </c>
      <c r="AK23" s="24">
        <f t="shared" si="16"/>
        <v>0.10000000000000853</v>
      </c>
      <c r="AL23" s="24">
        <f t="shared" si="16"/>
        <v>0.10000000000000142</v>
      </c>
      <c r="AM23" s="19">
        <f t="shared" si="16"/>
        <v>1.1999999999999957</v>
      </c>
      <c r="AN23" s="25">
        <f t="shared" si="4"/>
        <v>1.1593077108674632E-2</v>
      </c>
    </row>
    <row r="24" spans="1:40">
      <c r="X24" s="15">
        <v>1130124</v>
      </c>
      <c r="Y24" s="16">
        <v>67.599999999999994</v>
      </c>
      <c r="Z24" s="16">
        <v>3</v>
      </c>
      <c r="AA24" s="16">
        <v>2</v>
      </c>
      <c r="AB24" s="16">
        <v>65.599999999999994</v>
      </c>
      <c r="AC24" s="16">
        <v>62.2</v>
      </c>
      <c r="AD24" s="16">
        <v>44.1</v>
      </c>
      <c r="AE24" s="15">
        <f t="shared" si="2"/>
        <v>1121228</v>
      </c>
      <c r="AF24" s="17">
        <f t="shared" si="0"/>
        <v>45315</v>
      </c>
      <c r="AG24" s="18">
        <f t="shared" si="1"/>
        <v>0.6523668639053255</v>
      </c>
      <c r="AH24" s="19">
        <f t="shared" si="16"/>
        <v>-4.1000000000000085</v>
      </c>
      <c r="AI24" s="24">
        <f t="shared" si="16"/>
        <v>-6.6999999999999993</v>
      </c>
      <c r="AJ24" s="24">
        <f t="shared" si="16"/>
        <v>-5</v>
      </c>
      <c r="AK24" s="24">
        <f t="shared" si="16"/>
        <v>0.89999999999999147</v>
      </c>
      <c r="AL24" s="24">
        <f t="shared" si="16"/>
        <v>0.80000000000000426</v>
      </c>
      <c r="AM24" s="19">
        <f t="shared" si="16"/>
        <v>-0.79999999999999716</v>
      </c>
      <c r="AN24" s="25">
        <f t="shared" si="4"/>
        <v>2.6146501283289325E-2</v>
      </c>
    </row>
    <row r="25" spans="1:40">
      <c r="X25" s="15">
        <v>1130229</v>
      </c>
      <c r="Y25" s="16">
        <v>72.099999999999994</v>
      </c>
      <c r="Z25" s="16">
        <v>9.3000000000000007</v>
      </c>
      <c r="AA25" s="16">
        <v>6.7</v>
      </c>
      <c r="AB25" s="16">
        <v>65.400000000000006</v>
      </c>
      <c r="AC25" s="16">
        <v>62</v>
      </c>
      <c r="AD25" s="16">
        <v>45</v>
      </c>
      <c r="AE25" s="15">
        <f t="shared" si="2"/>
        <v>1130124</v>
      </c>
      <c r="AF25" s="17">
        <f t="shared" si="0"/>
        <v>45351</v>
      </c>
      <c r="AG25" s="18">
        <f t="shared" si="1"/>
        <v>0.62413314840499312</v>
      </c>
      <c r="AH25" s="19">
        <f t="shared" si="16"/>
        <v>4.5</v>
      </c>
      <c r="AI25" s="24">
        <f t="shared" si="16"/>
        <v>6.3000000000000007</v>
      </c>
      <c r="AJ25" s="24">
        <f t="shared" si="16"/>
        <v>4.7</v>
      </c>
      <c r="AK25" s="24">
        <f t="shared" si="16"/>
        <v>-0.19999999999998863</v>
      </c>
      <c r="AL25" s="24">
        <f t="shared" si="16"/>
        <v>-0.20000000000000284</v>
      </c>
      <c r="AM25" s="19">
        <f t="shared" si="16"/>
        <v>0.89999999999999858</v>
      </c>
      <c r="AN25" s="25">
        <f t="shared" si="4"/>
        <v>-2.8233715500332379E-2</v>
      </c>
    </row>
    <row r="26" spans="1:40">
      <c r="X26" s="15">
        <v>1130307</v>
      </c>
      <c r="Y26" s="16">
        <v>72.099999999999994</v>
      </c>
      <c r="Z26" s="16">
        <v>9.1999999999999993</v>
      </c>
      <c r="AA26" s="16">
        <v>6.6</v>
      </c>
      <c r="AB26" s="16">
        <v>65.5</v>
      </c>
      <c r="AC26" s="16">
        <v>62.1</v>
      </c>
      <c r="AD26" s="16">
        <v>45.4</v>
      </c>
      <c r="AE26" s="15">
        <f t="shared" si="2"/>
        <v>1130229</v>
      </c>
      <c r="AF26" s="17">
        <f t="shared" si="0"/>
        <v>45358</v>
      </c>
      <c r="AG26" s="18">
        <f t="shared" si="1"/>
        <v>0.6296809986130375</v>
      </c>
      <c r="AH26" s="19">
        <f t="shared" si="16"/>
        <v>0</v>
      </c>
      <c r="AI26" s="24">
        <f t="shared" si="16"/>
        <v>-0.10000000000000142</v>
      </c>
      <c r="AJ26" s="24">
        <f t="shared" si="16"/>
        <v>-0.10000000000000053</v>
      </c>
      <c r="AK26" s="24">
        <f t="shared" si="16"/>
        <v>9.9999999999994316E-2</v>
      </c>
      <c r="AL26" s="24">
        <f t="shared" si="16"/>
        <v>0.10000000000000142</v>
      </c>
      <c r="AM26" s="19">
        <f t="shared" si="16"/>
        <v>0.39999999999999858</v>
      </c>
      <c r="AN26" s="25">
        <f t="shared" si="4"/>
        <v>5.5478502080443803E-3</v>
      </c>
    </row>
    <row r="27" spans="1:40">
      <c r="X27" s="15">
        <v>1130321</v>
      </c>
      <c r="Y27" s="16">
        <v>72.400000000000006</v>
      </c>
      <c r="Z27" s="16">
        <v>9.3000000000000007</v>
      </c>
      <c r="AA27" s="16">
        <v>6.7</v>
      </c>
      <c r="AB27" s="16">
        <v>65.7</v>
      </c>
      <c r="AC27" s="16">
        <v>62.3</v>
      </c>
      <c r="AD27" s="16">
        <v>45.3</v>
      </c>
      <c r="AE27" s="15">
        <f t="shared" si="2"/>
        <v>1130307</v>
      </c>
      <c r="AF27" s="17">
        <f t="shared" si="0"/>
        <v>45372</v>
      </c>
      <c r="AG27" s="18">
        <f t="shared" si="1"/>
        <v>0.62569060773480656</v>
      </c>
      <c r="AH27" s="19">
        <f t="shared" si="16"/>
        <v>0.30000000000001137</v>
      </c>
      <c r="AI27" s="24">
        <f t="shared" si="16"/>
        <v>0.10000000000000142</v>
      </c>
      <c r="AJ27" s="24">
        <f t="shared" si="16"/>
        <v>0.10000000000000053</v>
      </c>
      <c r="AK27" s="24">
        <f t="shared" si="16"/>
        <v>0.20000000000000284</v>
      </c>
      <c r="AL27" s="24">
        <f t="shared" si="16"/>
        <v>0.19999999999999574</v>
      </c>
      <c r="AM27" s="19">
        <f t="shared" si="16"/>
        <v>-0.10000000000000142</v>
      </c>
      <c r="AN27" s="25">
        <f t="shared" si="4"/>
        <v>-3.9903908782309427E-3</v>
      </c>
    </row>
    <row r="28" spans="1:40">
      <c r="X28" s="15">
        <v>1130328</v>
      </c>
      <c r="Y28" s="16">
        <v>72.8</v>
      </c>
      <c r="Z28" s="16">
        <v>9.9</v>
      </c>
      <c r="AA28" s="16">
        <v>7.2</v>
      </c>
      <c r="AB28" s="16">
        <v>65.599999999999994</v>
      </c>
      <c r="AC28" s="16">
        <v>62.2</v>
      </c>
      <c r="AD28" s="16">
        <v>44.4</v>
      </c>
      <c r="AE28" s="15">
        <f t="shared" si="2"/>
        <v>1130321</v>
      </c>
      <c r="AF28" s="17">
        <f t="shared" si="0"/>
        <v>45379</v>
      </c>
      <c r="AG28" s="18">
        <f t="shared" si="1"/>
        <v>0.60989010989010994</v>
      </c>
      <c r="AH28" s="19">
        <f t="shared" si="16"/>
        <v>0.39999999999999147</v>
      </c>
      <c r="AI28" s="24">
        <f t="shared" si="16"/>
        <v>0.59999999999999964</v>
      </c>
      <c r="AJ28" s="24">
        <f t="shared" si="16"/>
        <v>0.5</v>
      </c>
      <c r="AK28" s="24">
        <f t="shared" si="16"/>
        <v>-0.10000000000000853</v>
      </c>
      <c r="AL28" s="24">
        <f t="shared" si="16"/>
        <v>-9.9999999999994316E-2</v>
      </c>
      <c r="AM28" s="19">
        <f t="shared" si="16"/>
        <v>-0.89999999999999858</v>
      </c>
      <c r="AN28" s="25">
        <f t="shared" si="4"/>
        <v>-1.5800497844696615E-2</v>
      </c>
    </row>
    <row r="29" spans="1:40">
      <c r="X29" s="15">
        <v>1130418</v>
      </c>
      <c r="Y29" s="16">
        <v>73.599999999999994</v>
      </c>
      <c r="Z29" s="16">
        <v>9.9</v>
      </c>
      <c r="AA29" s="16">
        <v>7.3</v>
      </c>
      <c r="AB29" s="16">
        <v>66.3</v>
      </c>
      <c r="AC29" s="16">
        <v>62.9</v>
      </c>
      <c r="AD29" s="16">
        <v>44.8</v>
      </c>
      <c r="AE29" s="15">
        <f t="shared" si="2"/>
        <v>1130328</v>
      </c>
      <c r="AF29" s="17">
        <f t="shared" si="0"/>
        <v>45400</v>
      </c>
      <c r="AG29" s="18">
        <f t="shared" si="1"/>
        <v>0.60869565217391308</v>
      </c>
      <c r="AH29" s="19">
        <f t="shared" si="16"/>
        <v>0.79999999999999716</v>
      </c>
      <c r="AI29" s="24">
        <f t="shared" si="16"/>
        <v>0</v>
      </c>
      <c r="AJ29" s="24">
        <f t="shared" si="16"/>
        <v>9.9999999999999645E-2</v>
      </c>
      <c r="AK29" s="24">
        <f t="shared" si="16"/>
        <v>0.70000000000000284</v>
      </c>
      <c r="AL29" s="24">
        <f t="shared" si="16"/>
        <v>0.69999999999999574</v>
      </c>
      <c r="AM29" s="19">
        <f t="shared" si="16"/>
        <v>0.39999999999999858</v>
      </c>
      <c r="AN29" s="25">
        <f t="shared" si="4"/>
        <v>-1.1944577161968617E-3</v>
      </c>
    </row>
    <row r="30" spans="1:40">
      <c r="X30" s="15">
        <v>1130425</v>
      </c>
      <c r="Y30" s="16">
        <v>73.7</v>
      </c>
      <c r="Z30" s="16">
        <v>7.6</v>
      </c>
      <c r="AA30" s="16">
        <v>5.6</v>
      </c>
      <c r="AB30" s="16">
        <v>68.099999999999994</v>
      </c>
      <c r="AC30" s="16">
        <v>64.599999999999994</v>
      </c>
      <c r="AD30" s="16">
        <v>47.2</v>
      </c>
      <c r="AE30" s="15">
        <f t="shared" si="2"/>
        <v>1130418</v>
      </c>
      <c r="AF30" s="17">
        <f t="shared" si="0"/>
        <v>45407</v>
      </c>
      <c r="AG30" s="18">
        <f t="shared" si="1"/>
        <v>0.64043419267299861</v>
      </c>
      <c r="AH30" s="19">
        <f t="shared" si="16"/>
        <v>0.10000000000000853</v>
      </c>
      <c r="AI30" s="24">
        <f t="shared" si="16"/>
        <v>-2.3000000000000007</v>
      </c>
      <c r="AJ30" s="24">
        <f t="shared" si="16"/>
        <v>-1.7000000000000002</v>
      </c>
      <c r="AK30" s="24">
        <f t="shared" si="16"/>
        <v>1.7999999999999972</v>
      </c>
      <c r="AL30" s="24">
        <f t="shared" si="16"/>
        <v>1.6999999999999957</v>
      </c>
      <c r="AM30" s="19">
        <f t="shared" si="16"/>
        <v>2.4000000000000057</v>
      </c>
      <c r="AN30" s="25">
        <f t="shared" si="4"/>
        <v>3.1738540499085532E-2</v>
      </c>
    </row>
    <row r="31" spans="1:40">
      <c r="X31" s="15">
        <v>1130502</v>
      </c>
      <c r="Y31" s="16">
        <v>72.8</v>
      </c>
      <c r="Z31" s="16">
        <v>9.3000000000000007</v>
      </c>
      <c r="AA31" s="16">
        <v>6.8</v>
      </c>
      <c r="AB31" s="16">
        <v>66</v>
      </c>
      <c r="AC31" s="16">
        <v>62.6</v>
      </c>
      <c r="AD31" s="16">
        <v>44.6</v>
      </c>
      <c r="AE31" s="15">
        <f t="shared" si="2"/>
        <v>1130425</v>
      </c>
      <c r="AF31" s="17">
        <f t="shared" si="0"/>
        <v>45414</v>
      </c>
      <c r="AG31" s="18">
        <f t="shared" si="1"/>
        <v>0.61263736263736268</v>
      </c>
      <c r="AH31" s="19">
        <f t="shared" si="16"/>
        <v>-0.90000000000000568</v>
      </c>
      <c r="AI31" s="24">
        <f t="shared" si="16"/>
        <v>1.7000000000000011</v>
      </c>
      <c r="AJ31" s="24">
        <f t="shared" si="16"/>
        <v>1.2000000000000002</v>
      </c>
      <c r="AK31" s="24">
        <f t="shared" si="16"/>
        <v>-2.0999999999999943</v>
      </c>
      <c r="AL31" s="24">
        <f t="shared" si="16"/>
        <v>-1.9999999999999929</v>
      </c>
      <c r="AM31" s="19">
        <f t="shared" si="16"/>
        <v>-2.6000000000000014</v>
      </c>
      <c r="AN31" s="25">
        <f t="shared" si="4"/>
        <v>-2.7796830035635933E-2</v>
      </c>
    </row>
    <row r="32" spans="1:40">
      <c r="X32" s="15">
        <v>1130509</v>
      </c>
      <c r="Y32" s="16">
        <v>72.2</v>
      </c>
      <c r="Z32" s="16">
        <v>7.1</v>
      </c>
      <c r="AA32" s="16">
        <v>5.0999999999999996</v>
      </c>
      <c r="AB32" s="16">
        <v>67.099999999999994</v>
      </c>
      <c r="AC32" s="16">
        <v>63.6</v>
      </c>
      <c r="AD32" s="16">
        <v>46.8</v>
      </c>
      <c r="AE32" s="15">
        <f t="shared" si="2"/>
        <v>1130502</v>
      </c>
      <c r="AF32" s="17">
        <f t="shared" si="0"/>
        <v>45421</v>
      </c>
      <c r="AG32" s="18">
        <f t="shared" si="1"/>
        <v>0.64819944598337942</v>
      </c>
      <c r="AH32" s="19">
        <f t="shared" si="16"/>
        <v>-0.59999999999999432</v>
      </c>
      <c r="AI32" s="24">
        <f t="shared" si="16"/>
        <v>-2.2000000000000011</v>
      </c>
      <c r="AJ32" s="24">
        <f t="shared" si="16"/>
        <v>-1.7000000000000002</v>
      </c>
      <c r="AK32" s="24">
        <f t="shared" si="16"/>
        <v>1.0999999999999943</v>
      </c>
      <c r="AL32" s="24">
        <f t="shared" si="16"/>
        <v>1</v>
      </c>
      <c r="AM32" s="19">
        <f t="shared" si="16"/>
        <v>2.1999999999999957</v>
      </c>
      <c r="AN32" s="25">
        <f t="shared" si="4"/>
        <v>3.5562083346016737E-2</v>
      </c>
    </row>
    <row r="33" spans="24:40">
      <c r="X33" s="15">
        <v>1130530</v>
      </c>
      <c r="Y33" s="16">
        <v>73.400000000000006</v>
      </c>
      <c r="Z33" s="16">
        <v>9.9</v>
      </c>
      <c r="AA33" s="16">
        <v>7.3</v>
      </c>
      <c r="AB33" s="16">
        <v>66.099999999999994</v>
      </c>
      <c r="AC33" s="16">
        <v>62.7</v>
      </c>
      <c r="AD33" s="16">
        <v>45.8</v>
      </c>
      <c r="AE33" s="15">
        <f t="shared" si="2"/>
        <v>1130509</v>
      </c>
      <c r="AF33" s="17">
        <f t="shared" si="0"/>
        <v>45442</v>
      </c>
      <c r="AG33" s="18">
        <f t="shared" si="1"/>
        <v>0.62397820163487727</v>
      </c>
      <c r="AH33" s="19">
        <f t="shared" si="16"/>
        <v>1.2000000000000028</v>
      </c>
      <c r="AI33" s="24">
        <f t="shared" si="16"/>
        <v>2.8000000000000007</v>
      </c>
      <c r="AJ33" s="24">
        <f t="shared" si="16"/>
        <v>2.2000000000000002</v>
      </c>
      <c r="AK33" s="24">
        <f t="shared" si="16"/>
        <v>-1</v>
      </c>
      <c r="AL33" s="24">
        <f t="shared" si="16"/>
        <v>-0.89999999999999858</v>
      </c>
      <c r="AM33" s="19">
        <f t="shared" si="16"/>
        <v>-1</v>
      </c>
      <c r="AN33" s="25">
        <f t="shared" si="4"/>
        <v>-2.4221244348502147E-2</v>
      </c>
    </row>
    <row r="34" spans="24:40">
      <c r="X34" s="15">
        <v>1130704</v>
      </c>
      <c r="Y34" s="16">
        <v>74.099999999999994</v>
      </c>
      <c r="Z34" s="16">
        <v>8.1</v>
      </c>
      <c r="AA34" s="16">
        <v>6</v>
      </c>
      <c r="AB34" s="16">
        <v>68.099999999999994</v>
      </c>
      <c r="AC34" s="16">
        <v>64.599999999999994</v>
      </c>
      <c r="AD34" s="16">
        <v>46.9</v>
      </c>
      <c r="AE34" s="15">
        <f t="shared" si="2"/>
        <v>1130530</v>
      </c>
      <c r="AF34" s="17">
        <f t="shared" si="0"/>
        <v>45477</v>
      </c>
      <c r="AG34" s="18">
        <f t="shared" si="1"/>
        <v>0.63292847503373828</v>
      </c>
      <c r="AH34" s="19">
        <f t="shared" si="16"/>
        <v>0.69999999999998863</v>
      </c>
      <c r="AI34" s="24">
        <f t="shared" si="16"/>
        <v>-1.8000000000000007</v>
      </c>
      <c r="AJ34" s="24">
        <f t="shared" si="16"/>
        <v>-1.2999999999999998</v>
      </c>
      <c r="AK34" s="24">
        <f t="shared" si="16"/>
        <v>2</v>
      </c>
      <c r="AL34" s="24">
        <f t="shared" si="16"/>
        <v>1.8999999999999915</v>
      </c>
      <c r="AM34" s="19">
        <f t="shared" si="16"/>
        <v>1.1000000000000014</v>
      </c>
      <c r="AN34" s="25">
        <f t="shared" si="4"/>
        <v>8.9502733988610084E-3</v>
      </c>
    </row>
    <row r="35" spans="24:40">
      <c r="X35" s="19">
        <v>1140204</v>
      </c>
      <c r="Y35" s="19">
        <v>75.8</v>
      </c>
      <c r="Z35" s="38">
        <v>12</v>
      </c>
      <c r="AA35" s="19">
        <v>9.1</v>
      </c>
      <c r="AB35" s="19">
        <v>66.7</v>
      </c>
      <c r="AC35" s="19">
        <v>63.3</v>
      </c>
      <c r="AD35" s="19">
        <v>46.2</v>
      </c>
      <c r="AE35" s="15">
        <f t="shared" si="2"/>
        <v>1130704</v>
      </c>
      <c r="AF35" s="17">
        <f t="shared" si="0"/>
        <v>45692</v>
      </c>
      <c r="AG35" s="18">
        <f t="shared" si="1"/>
        <v>0.60949868073878632</v>
      </c>
      <c r="AH35" s="19">
        <f t="shared" ref="AH35:AM50" si="17">Y35-Y34</f>
        <v>1.7000000000000028</v>
      </c>
      <c r="AI35" s="24">
        <f t="shared" si="17"/>
        <v>3.9000000000000004</v>
      </c>
      <c r="AJ35" s="24">
        <f t="shared" si="17"/>
        <v>3.0999999999999996</v>
      </c>
      <c r="AK35" s="24">
        <f t="shared" si="17"/>
        <v>-1.3999999999999915</v>
      </c>
      <c r="AL35" s="24">
        <f t="shared" si="17"/>
        <v>-1.2999999999999972</v>
      </c>
      <c r="AM35" s="19">
        <f t="shared" si="17"/>
        <v>-0.69999999999999574</v>
      </c>
      <c r="AN35" s="25">
        <f t="shared" si="4"/>
        <v>-2.3429794294951956E-2</v>
      </c>
    </row>
    <row r="36" spans="24:40">
      <c r="X36" s="19">
        <v>1140307</v>
      </c>
      <c r="Y36" s="19">
        <v>74.099999999999994</v>
      </c>
      <c r="Z36" s="19">
        <v>9.4</v>
      </c>
      <c r="AA36" s="19">
        <v>7</v>
      </c>
      <c r="AB36" s="19">
        <v>67.099999999999994</v>
      </c>
      <c r="AC36" s="19">
        <v>63.6</v>
      </c>
      <c r="AD36" s="19">
        <v>47.4</v>
      </c>
      <c r="AE36" s="15">
        <f t="shared" si="2"/>
        <v>1140204</v>
      </c>
      <c r="AF36" s="17">
        <f t="shared" si="0"/>
        <v>45723</v>
      </c>
      <c r="AG36" s="18">
        <f t="shared" si="1"/>
        <v>0.63967611336032393</v>
      </c>
      <c r="AH36" s="19">
        <f t="shared" si="17"/>
        <v>-1.7000000000000028</v>
      </c>
      <c r="AI36" s="24">
        <f t="shared" si="17"/>
        <v>-2.5999999999999996</v>
      </c>
      <c r="AJ36" s="24">
        <f t="shared" si="17"/>
        <v>-2.0999999999999996</v>
      </c>
      <c r="AK36" s="24">
        <f t="shared" si="17"/>
        <v>0.39999999999999147</v>
      </c>
      <c r="AL36" s="24">
        <f t="shared" si="17"/>
        <v>0.30000000000000426</v>
      </c>
      <c r="AM36" s="19">
        <f t="shared" si="17"/>
        <v>1.1999999999999957</v>
      </c>
      <c r="AN36" s="25">
        <f t="shared" si="4"/>
        <v>3.0177432621537603E-2</v>
      </c>
    </row>
    <row r="37" spans="24:40">
      <c r="AE37" s="15">
        <f t="shared" si="2"/>
        <v>1140307</v>
      </c>
      <c r="AF37" s="17" t="e">
        <f t="shared" si="0"/>
        <v>#VALUE!</v>
      </c>
      <c r="AG37" s="18" t="e">
        <f t="shared" si="1"/>
        <v>#DIV/0!</v>
      </c>
      <c r="AH37" s="19">
        <f t="shared" si="17"/>
        <v>-74.099999999999994</v>
      </c>
      <c r="AI37" s="24">
        <f t="shared" si="17"/>
        <v>-9.4</v>
      </c>
      <c r="AJ37" s="24">
        <f t="shared" si="17"/>
        <v>-7</v>
      </c>
      <c r="AK37" s="24">
        <f t="shared" si="17"/>
        <v>-67.099999999999994</v>
      </c>
      <c r="AL37" s="24">
        <f t="shared" si="17"/>
        <v>-63.6</v>
      </c>
      <c r="AM37" s="19">
        <f t="shared" si="17"/>
        <v>-47.4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FD14717F-67E1-4ACF-B03B-95651097E9C5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848439-B9D6-4A06-8AD7-3B3AF8D20671}">
          <x14:formula1>
            <xm:f>資料輸入!$N:$N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8AAD-5FEA-4443-9DE0-C9870D94D958}">
  <sheetPr>
    <tabColor rgb="FF00B0F0"/>
  </sheetPr>
  <dimension ref="A1:AN55"/>
  <sheetViews>
    <sheetView zoomScale="70" zoomScaleNormal="70" workbookViewId="0">
      <selection activeCell="D3" sqref="D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40">_xlfn._xlws.SORT(_xlfn._xlws.FILTER(資料輸入!F:L, ISNUMBER(MATCH(資料輸入!E:E, 李孟恩!C3, 0))), 1, TRUE)</f>
        <v>1120106</v>
      </c>
      <c r="Y2" s="16">
        <v>90.1</v>
      </c>
      <c r="Z2" s="16">
        <v>14.6</v>
      </c>
      <c r="AA2" s="16">
        <v>13.2</v>
      </c>
      <c r="AB2" s="16">
        <v>76.900000000000006</v>
      </c>
      <c r="AC2" s="16">
        <v>73</v>
      </c>
      <c r="AD2" s="16">
        <v>53.2</v>
      </c>
      <c r="AE2" s="16"/>
      <c r="AF2" s="17">
        <f t="shared" ref="AF2:AF55" si="0">DATE(MID(X2,1,3)+1911,MID(X2,4,2),MID(X2,6,2))</f>
        <v>44932</v>
      </c>
      <c r="AG2" s="18">
        <f t="shared" ref="AG2:AG55" si="1">1-(Y2-AD2)/Y2</f>
        <v>0.59045504994450615</v>
      </c>
    </row>
    <row r="3" spans="1:40">
      <c r="A3" s="20">
        <f>MAX(X:X)</f>
        <v>1140204</v>
      </c>
      <c r="B3" s="19" t="str">
        <f>K6&amp;J7</f>
        <v>31周前</v>
      </c>
      <c r="C3" s="39" t="s">
        <v>122</v>
      </c>
      <c r="D3" s="21" t="s">
        <v>17</v>
      </c>
      <c r="E3" s="20">
        <f>LOOKUP($A$3,日期,體重_kg)</f>
        <v>99.4</v>
      </c>
      <c r="F3" s="20">
        <f>LOOKUP($A$3,日期,體重變化)</f>
        <v>3.2000000000000028</v>
      </c>
      <c r="G3" s="20" t="str">
        <f>IF(E3&lt;C8,"Q1",IF(E3&lt;C9,"Q2",IF(E3&lt;C10,"Q3",IF(E3&lt;3000,"Q4"))))</f>
        <v>Q4</v>
      </c>
      <c r="H3" s="20">
        <f>LOOKUP($A$3,日期,體脂率)</f>
        <v>19.3</v>
      </c>
      <c r="I3" s="20">
        <f>LOOKUP($A$3,日期,體脂率變化)</f>
        <v>2.6000000000000014</v>
      </c>
      <c r="J3" s="20" t="str">
        <f>IF(H3&lt;D8,"Q1",IF(H3&lt;D9,"Q2",IF(H3&lt;D10,"Q3",IF(H3&lt;3000,"Q4"))))</f>
        <v>Q4</v>
      </c>
      <c r="K3" s="20">
        <f>LOOKUP($A$3,日期,脂肪重_kg)</f>
        <v>19.2</v>
      </c>
      <c r="L3" s="20">
        <f>LOOKUP($A$3,日期,脂肪重變化)</f>
        <v>3.0999999999999979</v>
      </c>
      <c r="M3" s="20" t="str">
        <f>IF(K3&lt;E8,"Q1",IF(K3&lt;E9,"Q2",IF(K3&lt;E10,"Q3",IF(K3&lt;3000,"Q4"))))</f>
        <v>Q4</v>
      </c>
      <c r="N3" s="20">
        <f>LOOKUP($A$3,日期,去脂重_kg)</f>
        <v>80.2</v>
      </c>
      <c r="O3" s="20">
        <f>LOOKUP($A$3,日期,去脂重變化)</f>
        <v>0.10000000000000853</v>
      </c>
      <c r="P3" s="20" t="str">
        <f>IF(N3&lt;F8,"Q1",IF(N3&lt;F9,"Q2",IF(N3&lt;F10,"Q3",IF(N3&lt;3000,"Q4"))))</f>
        <v>Q3</v>
      </c>
      <c r="Q3" s="20">
        <f>LOOKUP($A$3,日期,肌肉量)</f>
        <v>76.099999999999994</v>
      </c>
      <c r="R3" s="20">
        <f>LOOKUP($A$3,日期,肌肉量變化)</f>
        <v>9.9999999999994316E-2</v>
      </c>
      <c r="S3" s="20" t="str">
        <f>IF(Q3&lt;G8,"Q1",IF(Q3&lt;G9,"Q2",IF(Q3&lt;G10,"Q3",IF(Q3&lt;3000,"Q4"))))</f>
        <v>Q3</v>
      </c>
      <c r="T3" s="20">
        <f>LOOKUP($A$3,日期,身體總水份kg)</f>
        <v>54.6</v>
      </c>
      <c r="U3" s="22">
        <f>LOOKUP($A$3,日期,水分變化KG)</f>
        <v>-1.2999999999999972</v>
      </c>
      <c r="V3" s="23">
        <f>LOOKUP($A$3,日期,水分變化)</f>
        <v>-3.1785306433193772E-2</v>
      </c>
      <c r="W3" s="20" t="str">
        <f>IF(T3&lt;H8,"Q1",IF(T3&lt;H9,"Q2",IF(T3&lt;H10,"Q3",IF(T3&lt;3000,"Q4"))))</f>
        <v>Q1</v>
      </c>
      <c r="X3" s="15">
        <v>1120113</v>
      </c>
      <c r="Y3" s="16">
        <v>91.7</v>
      </c>
      <c r="Z3" s="16">
        <v>16.5</v>
      </c>
      <c r="AA3" s="16">
        <v>15.1</v>
      </c>
      <c r="AB3" s="16">
        <v>76.599999999999994</v>
      </c>
      <c r="AC3" s="16">
        <v>72.7</v>
      </c>
      <c r="AD3" s="16">
        <v>54.2</v>
      </c>
      <c r="AE3" s="15">
        <f t="shared" ref="AE3:AE55" si="2">X2</f>
        <v>1120106</v>
      </c>
      <c r="AF3" s="17">
        <f t="shared" si="0"/>
        <v>44939</v>
      </c>
      <c r="AG3" s="18">
        <f t="shared" si="1"/>
        <v>0.59105779716466733</v>
      </c>
      <c r="AH3" s="19">
        <f t="shared" ref="AH3:AM18" si="3">Y3-Y2</f>
        <v>1.6000000000000085</v>
      </c>
      <c r="AI3" s="24">
        <f t="shared" si="3"/>
        <v>1.9000000000000004</v>
      </c>
      <c r="AJ3" s="24">
        <f t="shared" si="3"/>
        <v>1.9000000000000004</v>
      </c>
      <c r="AK3" s="24">
        <f t="shared" si="3"/>
        <v>-0.30000000000001137</v>
      </c>
      <c r="AL3" s="24">
        <f t="shared" si="3"/>
        <v>-0.29999999999999716</v>
      </c>
      <c r="AM3" s="19">
        <f t="shared" si="3"/>
        <v>1</v>
      </c>
      <c r="AN3" s="25">
        <f>AG3-AG2</f>
        <v>6.0274722016118165E-4</v>
      </c>
    </row>
    <row r="4" spans="1:40">
      <c r="A4" s="26">
        <f>DATE(MID(A3,1,3)+1911,MID(A3,4,2),MID(A3,6,2))</f>
        <v>45692</v>
      </c>
      <c r="B4" s="26">
        <f>DATE(MID(B17,1,3)+1911,MID(B17,4,2),MID(B17,6,2))</f>
        <v>45477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>
        <v>1120119</v>
      </c>
      <c r="Y4" s="16">
        <v>92.6</v>
      </c>
      <c r="Z4" s="16">
        <v>15.9</v>
      </c>
      <c r="AA4" s="16">
        <v>14.7</v>
      </c>
      <c r="AB4" s="16">
        <v>77.900000000000006</v>
      </c>
      <c r="AC4" s="16">
        <v>73.900000000000006</v>
      </c>
      <c r="AD4" s="16">
        <v>55.6</v>
      </c>
      <c r="AE4" s="15">
        <f t="shared" si="2"/>
        <v>1120113</v>
      </c>
      <c r="AF4" s="17">
        <f t="shared" si="0"/>
        <v>44945</v>
      </c>
      <c r="AG4" s="18">
        <f t="shared" si="1"/>
        <v>0.60043196544276456</v>
      </c>
      <c r="AH4" s="19">
        <f t="shared" si="3"/>
        <v>0.89999999999999147</v>
      </c>
      <c r="AI4" s="24">
        <f t="shared" si="3"/>
        <v>-0.59999999999999964</v>
      </c>
      <c r="AJ4" s="24">
        <f t="shared" si="3"/>
        <v>-0.40000000000000036</v>
      </c>
      <c r="AK4" s="24">
        <f t="shared" si="3"/>
        <v>1.3000000000000114</v>
      </c>
      <c r="AL4" s="24">
        <f t="shared" si="3"/>
        <v>1.2000000000000028</v>
      </c>
      <c r="AM4" s="19">
        <f t="shared" si="3"/>
        <v>1.3999999999999986</v>
      </c>
      <c r="AN4" s="25">
        <f t="shared" ref="AN4:AN55" si="4">AG4-AG3</f>
        <v>9.374168278097228E-3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>
        <v>1120130</v>
      </c>
      <c r="Y5" s="16">
        <v>89.2</v>
      </c>
      <c r="Z5" s="16">
        <v>14.2</v>
      </c>
      <c r="AA5" s="16">
        <v>12.7</v>
      </c>
      <c r="AB5" s="16">
        <v>76.5</v>
      </c>
      <c r="AC5" s="16">
        <v>72.599999999999994</v>
      </c>
      <c r="AD5" s="16">
        <v>54.1</v>
      </c>
      <c r="AE5" s="15">
        <f t="shared" si="2"/>
        <v>1120119</v>
      </c>
      <c r="AF5" s="17">
        <f t="shared" si="0"/>
        <v>44956</v>
      </c>
      <c r="AG5" s="18">
        <f t="shared" si="1"/>
        <v>0.6065022421524664</v>
      </c>
      <c r="AH5" s="19">
        <f t="shared" si="3"/>
        <v>-3.3999999999999915</v>
      </c>
      <c r="AI5" s="24">
        <f t="shared" si="3"/>
        <v>-1.7000000000000011</v>
      </c>
      <c r="AJ5" s="24">
        <f t="shared" si="3"/>
        <v>-2</v>
      </c>
      <c r="AK5" s="24">
        <f t="shared" si="3"/>
        <v>-1.4000000000000057</v>
      </c>
      <c r="AL5" s="24">
        <f t="shared" si="3"/>
        <v>-1.3000000000000114</v>
      </c>
      <c r="AM5" s="19">
        <f t="shared" si="3"/>
        <v>-1.5</v>
      </c>
      <c r="AN5" s="25">
        <f t="shared" si="4"/>
        <v>6.0702767097018384E-3</v>
      </c>
    </row>
    <row r="6" spans="1:40">
      <c r="B6" s="29" t="s">
        <v>10</v>
      </c>
      <c r="C6" s="31">
        <f t="shared" ref="C6:H6" si="5">_xlfn.QUARTILE.INC(Y:Y,1)</f>
        <v>92.65</v>
      </c>
      <c r="D6" s="31">
        <f t="shared" si="5"/>
        <v>14.95</v>
      </c>
      <c r="E6" s="31">
        <f t="shared" si="5"/>
        <v>14.05</v>
      </c>
      <c r="F6" s="31">
        <f t="shared" si="5"/>
        <v>78.349999999999994</v>
      </c>
      <c r="G6" s="31">
        <f t="shared" si="5"/>
        <v>74.349999999999994</v>
      </c>
      <c r="H6" s="31">
        <f t="shared" si="5"/>
        <v>54.650000000000006</v>
      </c>
      <c r="J6" s="28">
        <f>A4-B4</f>
        <v>215</v>
      </c>
      <c r="K6" s="28">
        <f>ROUND(K7,0)</f>
        <v>31</v>
      </c>
      <c r="X6" s="15">
        <v>1120216</v>
      </c>
      <c r="Y6" s="16">
        <v>92.3</v>
      </c>
      <c r="Z6" s="16">
        <v>16.100000000000001</v>
      </c>
      <c r="AA6" s="16">
        <v>14.9</v>
      </c>
      <c r="AB6" s="16">
        <v>77.400000000000006</v>
      </c>
      <c r="AC6" s="16">
        <v>73.400000000000006</v>
      </c>
      <c r="AD6" s="16">
        <v>59.9</v>
      </c>
      <c r="AE6" s="15">
        <f t="shared" si="2"/>
        <v>1120130</v>
      </c>
      <c r="AF6" s="17">
        <f t="shared" si="0"/>
        <v>44973</v>
      </c>
      <c r="AG6" s="18">
        <f t="shared" si="1"/>
        <v>0.64897074756229689</v>
      </c>
      <c r="AH6" s="19">
        <f t="shared" si="3"/>
        <v>3.0999999999999943</v>
      </c>
      <c r="AI6" s="24">
        <f t="shared" si="3"/>
        <v>1.9000000000000021</v>
      </c>
      <c r="AJ6" s="24">
        <f t="shared" si="3"/>
        <v>2.2000000000000011</v>
      </c>
      <c r="AK6" s="24">
        <f t="shared" si="3"/>
        <v>0.90000000000000568</v>
      </c>
      <c r="AL6" s="24">
        <f t="shared" si="3"/>
        <v>0.80000000000001137</v>
      </c>
      <c r="AM6" s="19">
        <f t="shared" si="3"/>
        <v>5.7999999999999972</v>
      </c>
      <c r="AN6" s="25">
        <f t="shared" si="4"/>
        <v>4.2468505409830493E-2</v>
      </c>
    </row>
    <row r="7" spans="1:40">
      <c r="B7" s="19" t="str">
        <f>C3</f>
        <v>李孟恩</v>
      </c>
      <c r="C7" s="19">
        <f>E3</f>
        <v>99.4</v>
      </c>
      <c r="D7" s="19">
        <f>H3</f>
        <v>19.3</v>
      </c>
      <c r="E7" s="19">
        <f>K3</f>
        <v>19.2</v>
      </c>
      <c r="F7" s="19">
        <f>N3</f>
        <v>80.2</v>
      </c>
      <c r="G7" s="19">
        <f>Q3</f>
        <v>76.099999999999994</v>
      </c>
      <c r="H7" s="19">
        <f>T3</f>
        <v>54.6</v>
      </c>
      <c r="J7" s="32" t="s">
        <v>21</v>
      </c>
      <c r="K7" s="19">
        <f>J6/7</f>
        <v>30.714285714285715</v>
      </c>
      <c r="X7" s="15">
        <v>1120303</v>
      </c>
      <c r="Y7" s="16">
        <v>91.9</v>
      </c>
      <c r="Z7" s="16">
        <v>14.7</v>
      </c>
      <c r="AA7" s="16">
        <v>13.5</v>
      </c>
      <c r="AB7" s="16">
        <v>78.400000000000006</v>
      </c>
      <c r="AC7" s="16">
        <v>74.400000000000006</v>
      </c>
      <c r="AD7" s="16">
        <v>54.8</v>
      </c>
      <c r="AE7" s="15">
        <f t="shared" si="2"/>
        <v>1120216</v>
      </c>
      <c r="AF7" s="17">
        <f t="shared" si="0"/>
        <v>44988</v>
      </c>
      <c r="AG7" s="18">
        <f t="shared" si="1"/>
        <v>0.59630032644178455</v>
      </c>
      <c r="AH7" s="19">
        <f t="shared" si="3"/>
        <v>-0.39999999999999147</v>
      </c>
      <c r="AI7" s="24">
        <f t="shared" si="3"/>
        <v>-1.4000000000000021</v>
      </c>
      <c r="AJ7" s="24">
        <f t="shared" si="3"/>
        <v>-1.4000000000000004</v>
      </c>
      <c r="AK7" s="24">
        <f t="shared" si="3"/>
        <v>1</v>
      </c>
      <c r="AL7" s="24">
        <f t="shared" si="3"/>
        <v>1</v>
      </c>
      <c r="AM7" s="19">
        <f t="shared" si="3"/>
        <v>-5.1000000000000014</v>
      </c>
      <c r="AN7" s="25">
        <f t="shared" si="4"/>
        <v>-5.2670421120512345E-2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93.8</v>
      </c>
      <c r="D8" s="31">
        <f t="shared" si="6"/>
        <v>15.7</v>
      </c>
      <c r="E8" s="31">
        <f t="shared" si="6"/>
        <v>14.7</v>
      </c>
      <c r="F8" s="31">
        <f t="shared" si="6"/>
        <v>79.2</v>
      </c>
      <c r="G8" s="31">
        <f t="shared" si="6"/>
        <v>75.099999999999994</v>
      </c>
      <c r="H8" s="31">
        <f t="shared" si="6"/>
        <v>55.9</v>
      </c>
      <c r="J8" s="30"/>
      <c r="K8" s="30"/>
      <c r="L8" s="30"/>
      <c r="M8" s="30"/>
      <c r="N8" s="30"/>
      <c r="O8" s="30"/>
      <c r="X8" s="15">
        <v>1120317</v>
      </c>
      <c r="Y8" s="16">
        <v>92.6</v>
      </c>
      <c r="Z8" s="16">
        <v>18</v>
      </c>
      <c r="AA8" s="16">
        <v>16.7</v>
      </c>
      <c r="AB8" s="16">
        <v>75.900000000000006</v>
      </c>
      <c r="AC8" s="16">
        <v>72</v>
      </c>
      <c r="AD8" s="16">
        <v>52.2</v>
      </c>
      <c r="AE8" s="15">
        <f t="shared" si="2"/>
        <v>1120303</v>
      </c>
      <c r="AF8" s="17">
        <f t="shared" si="0"/>
        <v>45002</v>
      </c>
      <c r="AG8" s="18">
        <f t="shared" si="1"/>
        <v>0.56371490280777548</v>
      </c>
      <c r="AH8" s="19">
        <f t="shared" si="3"/>
        <v>0.69999999999998863</v>
      </c>
      <c r="AI8" s="24">
        <f t="shared" si="3"/>
        <v>3.3000000000000007</v>
      </c>
      <c r="AJ8" s="24">
        <f t="shared" si="3"/>
        <v>3.1999999999999993</v>
      </c>
      <c r="AK8" s="24">
        <f t="shared" si="3"/>
        <v>-2.5</v>
      </c>
      <c r="AL8" s="24">
        <f t="shared" si="3"/>
        <v>-2.4000000000000057</v>
      </c>
      <c r="AM8" s="19">
        <f t="shared" si="3"/>
        <v>-2.5999999999999943</v>
      </c>
      <c r="AN8" s="25">
        <f t="shared" si="4"/>
        <v>-3.258542363400907E-2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94.75</v>
      </c>
      <c r="D9" s="31">
        <f t="shared" si="7"/>
        <v>16.2</v>
      </c>
      <c r="E9" s="31">
        <f t="shared" si="7"/>
        <v>15.1</v>
      </c>
      <c r="F9" s="31">
        <f t="shared" si="7"/>
        <v>79.599999999999994</v>
      </c>
      <c r="G9" s="31">
        <f t="shared" si="7"/>
        <v>75.5</v>
      </c>
      <c r="H9" s="31">
        <f t="shared" si="7"/>
        <v>56.650000000000006</v>
      </c>
      <c r="X9" s="15">
        <v>1120413</v>
      </c>
      <c r="Y9" s="16">
        <v>93.8</v>
      </c>
      <c r="Z9" s="16">
        <v>16.5</v>
      </c>
      <c r="AA9" s="16">
        <v>15.5</v>
      </c>
      <c r="AB9" s="16">
        <v>78.3</v>
      </c>
      <c r="AC9" s="16">
        <v>74.3</v>
      </c>
      <c r="AD9" s="16">
        <v>56.3</v>
      </c>
      <c r="AE9" s="15">
        <f t="shared" si="2"/>
        <v>1120317</v>
      </c>
      <c r="AF9" s="17">
        <f t="shared" si="0"/>
        <v>45029</v>
      </c>
      <c r="AG9" s="18">
        <f t="shared" si="1"/>
        <v>0.60021321961620466</v>
      </c>
      <c r="AH9" s="19">
        <f t="shared" si="3"/>
        <v>1.2000000000000028</v>
      </c>
      <c r="AI9" s="24">
        <f t="shared" si="3"/>
        <v>-1.5</v>
      </c>
      <c r="AJ9" s="24">
        <f t="shared" si="3"/>
        <v>-1.1999999999999993</v>
      </c>
      <c r="AK9" s="24">
        <f t="shared" si="3"/>
        <v>2.3999999999999915</v>
      </c>
      <c r="AL9" s="24">
        <f t="shared" si="3"/>
        <v>2.2999999999999972</v>
      </c>
      <c r="AM9" s="19">
        <f t="shared" si="3"/>
        <v>4.0999999999999943</v>
      </c>
      <c r="AN9" s="25">
        <f t="shared" si="4"/>
        <v>3.6498316808429188E-2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99.4</v>
      </c>
      <c r="D10" s="31">
        <f t="shared" si="8"/>
        <v>19.3</v>
      </c>
      <c r="E10" s="31">
        <f t="shared" si="8"/>
        <v>19.2</v>
      </c>
      <c r="F10" s="31">
        <f t="shared" si="8"/>
        <v>81.7</v>
      </c>
      <c r="G10" s="31">
        <f t="shared" si="8"/>
        <v>77.5</v>
      </c>
      <c r="H10" s="31">
        <f t="shared" si="8"/>
        <v>59.9</v>
      </c>
      <c r="J10" s="30"/>
      <c r="K10" s="30"/>
      <c r="L10" s="30"/>
      <c r="M10" s="30"/>
      <c r="N10" s="30"/>
      <c r="O10" s="30"/>
      <c r="X10" s="15">
        <v>1120420</v>
      </c>
      <c r="Y10" s="16">
        <v>95.1</v>
      </c>
      <c r="Z10" s="16">
        <v>15.9</v>
      </c>
      <c r="AA10" s="16">
        <v>15.1</v>
      </c>
      <c r="AB10" s="16">
        <v>80</v>
      </c>
      <c r="AC10" s="16">
        <v>75.900000000000006</v>
      </c>
      <c r="AD10" s="16">
        <v>57.6</v>
      </c>
      <c r="AE10" s="15">
        <f t="shared" si="2"/>
        <v>1120413</v>
      </c>
      <c r="AF10" s="17">
        <f t="shared" si="0"/>
        <v>45036</v>
      </c>
      <c r="AG10" s="18">
        <f t="shared" si="1"/>
        <v>0.60567823343848581</v>
      </c>
      <c r="AH10" s="19">
        <f t="shared" si="3"/>
        <v>1.2999999999999972</v>
      </c>
      <c r="AI10" s="24">
        <f t="shared" si="3"/>
        <v>-0.59999999999999964</v>
      </c>
      <c r="AJ10" s="24">
        <f t="shared" si="3"/>
        <v>-0.40000000000000036</v>
      </c>
      <c r="AK10" s="24">
        <f t="shared" si="3"/>
        <v>1.7000000000000028</v>
      </c>
      <c r="AL10" s="24">
        <f t="shared" si="3"/>
        <v>1.6000000000000085</v>
      </c>
      <c r="AM10" s="19">
        <f t="shared" si="3"/>
        <v>1.3000000000000043</v>
      </c>
      <c r="AN10" s="25">
        <f t="shared" si="4"/>
        <v>5.4650138222811506E-3</v>
      </c>
    </row>
    <row r="11" spans="1:40">
      <c r="Q11" s="28" t="s">
        <v>23</v>
      </c>
      <c r="X11" s="15">
        <v>1120427</v>
      </c>
      <c r="Y11" s="16">
        <v>94</v>
      </c>
      <c r="Z11" s="16">
        <v>15.4</v>
      </c>
      <c r="AA11" s="16">
        <v>14.5</v>
      </c>
      <c r="AB11" s="16">
        <v>79.5</v>
      </c>
      <c r="AC11" s="16">
        <v>75.400000000000006</v>
      </c>
      <c r="AD11" s="16">
        <v>56.7</v>
      </c>
      <c r="AE11" s="15">
        <f t="shared" si="2"/>
        <v>1120420</v>
      </c>
      <c r="AF11" s="17">
        <f t="shared" si="0"/>
        <v>45043</v>
      </c>
      <c r="AG11" s="18">
        <f t="shared" si="1"/>
        <v>0.60319148936170208</v>
      </c>
      <c r="AH11" s="19">
        <f t="shared" si="3"/>
        <v>-1.0999999999999943</v>
      </c>
      <c r="AI11" s="24">
        <f t="shared" si="3"/>
        <v>-0.5</v>
      </c>
      <c r="AJ11" s="24">
        <f t="shared" si="3"/>
        <v>-0.59999999999999964</v>
      </c>
      <c r="AK11" s="24">
        <f t="shared" si="3"/>
        <v>-0.5</v>
      </c>
      <c r="AL11" s="24">
        <f t="shared" si="3"/>
        <v>-0.5</v>
      </c>
      <c r="AM11" s="19">
        <f t="shared" si="3"/>
        <v>-0.89999999999999858</v>
      </c>
      <c r="AN11" s="25">
        <f t="shared" si="4"/>
        <v>-2.4867440767837312E-3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>
        <v>1120504</v>
      </c>
      <c r="Y12" s="16">
        <v>94.3</v>
      </c>
      <c r="Z12" s="16">
        <v>16.2</v>
      </c>
      <c r="AA12" s="16">
        <v>15.3</v>
      </c>
      <c r="AB12" s="16">
        <v>79</v>
      </c>
      <c r="AC12" s="16">
        <v>74.900000000000006</v>
      </c>
      <c r="AD12" s="16">
        <v>56.4</v>
      </c>
      <c r="AE12" s="15">
        <f t="shared" si="2"/>
        <v>1120427</v>
      </c>
      <c r="AF12" s="17">
        <f t="shared" si="0"/>
        <v>45050</v>
      </c>
      <c r="AG12" s="18">
        <f t="shared" si="1"/>
        <v>0.59809119830328739</v>
      </c>
      <c r="AH12" s="19">
        <f t="shared" si="3"/>
        <v>0.29999999999999716</v>
      </c>
      <c r="AI12" s="24">
        <f t="shared" si="3"/>
        <v>0.79999999999999893</v>
      </c>
      <c r="AJ12" s="24">
        <f t="shared" si="3"/>
        <v>0.80000000000000071</v>
      </c>
      <c r="AK12" s="24">
        <f t="shared" si="3"/>
        <v>-0.5</v>
      </c>
      <c r="AL12" s="24">
        <f t="shared" si="3"/>
        <v>-0.5</v>
      </c>
      <c r="AM12" s="19">
        <f t="shared" si="3"/>
        <v>-0.30000000000000426</v>
      </c>
      <c r="AN12" s="25">
        <f t="shared" si="4"/>
        <v>-5.1002910584146965E-3</v>
      </c>
    </row>
    <row r="13" spans="1:40">
      <c r="B13" s="19">
        <f>LOOKUP(B14,日期,上次量測)</f>
        <v>1130425</v>
      </c>
      <c r="C13" s="19">
        <f t="shared" ref="C13:C18" si="9">LOOKUP(B13,日期,體重_kg)</f>
        <v>95.3</v>
      </c>
      <c r="D13" s="19">
        <f t="shared" ref="D13:D18" si="10">LOOKUP(B13,日期,體脂率)</f>
        <v>17</v>
      </c>
      <c r="E13" s="19">
        <f t="shared" ref="E13:E18" si="11">LOOKUP(B13,日期,脂肪重_kg)</f>
        <v>16.2</v>
      </c>
      <c r="F13" s="19">
        <f t="shared" ref="F13:F18" si="12">LOOKUP(B13,日期,去脂重_kg)</f>
        <v>79.099999999999994</v>
      </c>
      <c r="G13" s="19">
        <f t="shared" ref="G13:G18" si="13">LOOKUP(B13,日期,肌肉量)</f>
        <v>75</v>
      </c>
      <c r="H13" s="19">
        <f t="shared" ref="H13:H18" si="14">LOOKUP(B13,日期,身體總水份kg)</f>
        <v>55.7</v>
      </c>
      <c r="I13" s="25">
        <f t="shared" ref="I13:I18" si="15">LOOKUP(B13,日期,身體總水份)</f>
        <v>0.58447009443861497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>
        <v>1120713</v>
      </c>
      <c r="Y13" s="16">
        <v>95.2</v>
      </c>
      <c r="Z13" s="16">
        <v>14.2</v>
      </c>
      <c r="AA13" s="16">
        <v>13.5</v>
      </c>
      <c r="AB13" s="16">
        <v>81.7</v>
      </c>
      <c r="AC13" s="16">
        <v>77.5</v>
      </c>
      <c r="AD13" s="16">
        <v>59.3</v>
      </c>
      <c r="AE13" s="15">
        <f t="shared" si="2"/>
        <v>1120504</v>
      </c>
      <c r="AF13" s="17">
        <f t="shared" si="0"/>
        <v>45120</v>
      </c>
      <c r="AG13" s="18">
        <f t="shared" si="1"/>
        <v>0.62289915966386555</v>
      </c>
      <c r="AH13" s="19">
        <f t="shared" si="3"/>
        <v>0.90000000000000568</v>
      </c>
      <c r="AI13" s="24">
        <f t="shared" si="3"/>
        <v>-2</v>
      </c>
      <c r="AJ13" s="24">
        <f t="shared" si="3"/>
        <v>-1.8000000000000007</v>
      </c>
      <c r="AK13" s="24">
        <f t="shared" si="3"/>
        <v>2.7000000000000028</v>
      </c>
      <c r="AL13" s="24">
        <f t="shared" si="3"/>
        <v>2.5999999999999943</v>
      </c>
      <c r="AM13" s="19">
        <f t="shared" si="3"/>
        <v>2.8999999999999986</v>
      </c>
      <c r="AN13" s="25">
        <f t="shared" si="4"/>
        <v>2.4807961360578168E-2</v>
      </c>
    </row>
    <row r="14" spans="1:40">
      <c r="B14" s="19">
        <f>LOOKUP(B15,日期,上次量測)</f>
        <v>1130502</v>
      </c>
      <c r="C14" s="19">
        <f t="shared" si="9"/>
        <v>94</v>
      </c>
      <c r="D14" s="19">
        <f t="shared" si="10"/>
        <v>15.7</v>
      </c>
      <c r="E14" s="19">
        <f t="shared" si="11"/>
        <v>14.8</v>
      </c>
      <c r="F14" s="19">
        <f t="shared" si="12"/>
        <v>79.2</v>
      </c>
      <c r="G14" s="19">
        <f t="shared" si="13"/>
        <v>75.099999999999994</v>
      </c>
      <c r="H14" s="19">
        <f t="shared" si="14"/>
        <v>56.4</v>
      </c>
      <c r="I14" s="25">
        <f t="shared" si="15"/>
        <v>0.6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>
        <v>1120803</v>
      </c>
      <c r="Y14" s="16">
        <v>94.2</v>
      </c>
      <c r="Z14" s="16">
        <v>15.8</v>
      </c>
      <c r="AA14" s="16">
        <v>14.9</v>
      </c>
      <c r="AB14" s="16">
        <v>79.3</v>
      </c>
      <c r="AC14" s="16">
        <v>75.2</v>
      </c>
      <c r="AD14" s="16">
        <v>57</v>
      </c>
      <c r="AE14" s="15">
        <f t="shared" si="2"/>
        <v>1120713</v>
      </c>
      <c r="AF14" s="17">
        <f t="shared" si="0"/>
        <v>45141</v>
      </c>
      <c r="AG14" s="18">
        <f t="shared" si="1"/>
        <v>0.60509554140127386</v>
      </c>
      <c r="AH14" s="19">
        <f t="shared" si="3"/>
        <v>-1</v>
      </c>
      <c r="AI14" s="24">
        <f t="shared" si="3"/>
        <v>1.6000000000000014</v>
      </c>
      <c r="AJ14" s="24">
        <f t="shared" si="3"/>
        <v>1.4000000000000004</v>
      </c>
      <c r="AK14" s="24">
        <f t="shared" si="3"/>
        <v>-2.4000000000000057</v>
      </c>
      <c r="AL14" s="24">
        <f t="shared" si="3"/>
        <v>-2.2999999999999972</v>
      </c>
      <c r="AM14" s="19">
        <f t="shared" si="3"/>
        <v>-2.2999999999999972</v>
      </c>
      <c r="AN14" s="25">
        <f t="shared" si="4"/>
        <v>-1.7803618262591692E-2</v>
      </c>
    </row>
    <row r="15" spans="1:40">
      <c r="B15" s="19">
        <f>LOOKUP(B16,日期,上次量測)</f>
        <v>1130509</v>
      </c>
      <c r="C15" s="19">
        <f t="shared" si="9"/>
        <v>92.6</v>
      </c>
      <c r="D15" s="19">
        <f t="shared" si="10"/>
        <v>15.2</v>
      </c>
      <c r="E15" s="19">
        <f t="shared" si="11"/>
        <v>14.1</v>
      </c>
      <c r="F15" s="19">
        <f t="shared" si="12"/>
        <v>78.5</v>
      </c>
      <c r="G15" s="19">
        <f t="shared" si="13"/>
        <v>74.5</v>
      </c>
      <c r="H15" s="19">
        <f t="shared" si="14"/>
        <v>54.3</v>
      </c>
      <c r="I15" s="25">
        <f t="shared" si="15"/>
        <v>0.58639308855291583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>
        <v>1120824</v>
      </c>
      <c r="Y15" s="16">
        <v>93.2</v>
      </c>
      <c r="Z15" s="16">
        <v>14.7</v>
      </c>
      <c r="AA15" s="16">
        <v>13.7</v>
      </c>
      <c r="AB15" s="16">
        <v>79.5</v>
      </c>
      <c r="AC15" s="16">
        <v>75.400000000000006</v>
      </c>
      <c r="AD15" s="16">
        <v>57.5</v>
      </c>
      <c r="AE15" s="15">
        <f t="shared" si="2"/>
        <v>1120803</v>
      </c>
      <c r="AF15" s="17">
        <f t="shared" si="0"/>
        <v>45162</v>
      </c>
      <c r="AG15" s="18">
        <f t="shared" si="1"/>
        <v>0.61695278969957079</v>
      </c>
      <c r="AH15" s="19">
        <f t="shared" si="3"/>
        <v>-1</v>
      </c>
      <c r="AI15" s="24">
        <f t="shared" si="3"/>
        <v>-1.1000000000000014</v>
      </c>
      <c r="AJ15" s="24">
        <f t="shared" si="3"/>
        <v>-1.2000000000000011</v>
      </c>
      <c r="AK15" s="24">
        <f t="shared" si="3"/>
        <v>0.20000000000000284</v>
      </c>
      <c r="AL15" s="24">
        <f t="shared" si="3"/>
        <v>0.20000000000000284</v>
      </c>
      <c r="AM15" s="19">
        <f t="shared" si="3"/>
        <v>0.5</v>
      </c>
      <c r="AN15" s="25">
        <f t="shared" si="4"/>
        <v>1.185724829829693E-2</v>
      </c>
    </row>
    <row r="16" spans="1:40">
      <c r="B16" s="19">
        <f>LOOKUP(B17,日期,上次量測)</f>
        <v>1130620</v>
      </c>
      <c r="C16" s="19">
        <f t="shared" si="9"/>
        <v>94.1</v>
      </c>
      <c r="D16" s="19">
        <f t="shared" si="10"/>
        <v>16.5</v>
      </c>
      <c r="E16" s="19">
        <f t="shared" si="11"/>
        <v>15.5</v>
      </c>
      <c r="F16" s="19">
        <f t="shared" si="12"/>
        <v>78.599999999999994</v>
      </c>
      <c r="G16" s="19">
        <f t="shared" si="13"/>
        <v>74.599999999999994</v>
      </c>
      <c r="H16" s="19">
        <f t="shared" si="14"/>
        <v>53.8</v>
      </c>
      <c r="I16" s="25">
        <f t="shared" si="15"/>
        <v>0.57173219978746015</v>
      </c>
      <c r="P16" s="31"/>
      <c r="Q16" s="31"/>
      <c r="R16" s="31"/>
      <c r="S16" s="31"/>
      <c r="T16" s="31"/>
      <c r="U16" s="31"/>
      <c r="V16" s="31"/>
      <c r="W16" s="31"/>
      <c r="X16" s="15">
        <v>1120831</v>
      </c>
      <c r="Y16" s="16">
        <v>93.4</v>
      </c>
      <c r="Z16" s="16">
        <v>15.6</v>
      </c>
      <c r="AA16" s="16">
        <v>14.6</v>
      </c>
      <c r="AB16" s="16">
        <v>78.8</v>
      </c>
      <c r="AC16" s="16">
        <v>74.8</v>
      </c>
      <c r="AD16" s="16">
        <v>56.2</v>
      </c>
      <c r="AE16" s="15">
        <f t="shared" si="2"/>
        <v>1120824</v>
      </c>
      <c r="AF16" s="17">
        <f t="shared" si="0"/>
        <v>45169</v>
      </c>
      <c r="AG16" s="18">
        <f t="shared" si="1"/>
        <v>0.60171306209850106</v>
      </c>
      <c r="AH16" s="19">
        <f t="shared" si="3"/>
        <v>0.20000000000000284</v>
      </c>
      <c r="AI16" s="24">
        <f t="shared" si="3"/>
        <v>0.90000000000000036</v>
      </c>
      <c r="AJ16" s="24">
        <f t="shared" si="3"/>
        <v>0.90000000000000036</v>
      </c>
      <c r="AK16" s="24">
        <f t="shared" si="3"/>
        <v>-0.70000000000000284</v>
      </c>
      <c r="AL16" s="24">
        <f t="shared" si="3"/>
        <v>-0.60000000000000853</v>
      </c>
      <c r="AM16" s="19">
        <f t="shared" si="3"/>
        <v>-1.2999999999999972</v>
      </c>
      <c r="AN16" s="25">
        <f t="shared" si="4"/>
        <v>-1.523972760106973E-2</v>
      </c>
    </row>
    <row r="17" spans="1:40">
      <c r="B17" s="19">
        <f>LOOKUP(B18,日期,上次量測)</f>
        <v>1130704</v>
      </c>
      <c r="C17" s="19">
        <f t="shared" si="9"/>
        <v>96.2</v>
      </c>
      <c r="D17" s="19">
        <f t="shared" si="10"/>
        <v>16.7</v>
      </c>
      <c r="E17" s="19">
        <f t="shared" si="11"/>
        <v>16.100000000000001</v>
      </c>
      <c r="F17" s="19">
        <f t="shared" si="12"/>
        <v>80.099999999999994</v>
      </c>
      <c r="G17" s="19">
        <f t="shared" si="13"/>
        <v>76</v>
      </c>
      <c r="H17" s="19">
        <f t="shared" si="14"/>
        <v>55.9</v>
      </c>
      <c r="I17" s="25">
        <f t="shared" si="15"/>
        <v>0.58108108108108103</v>
      </c>
      <c r="Q17" s="31"/>
      <c r="R17" s="31"/>
      <c r="S17" s="31"/>
      <c r="T17" s="31"/>
      <c r="U17" s="31"/>
      <c r="V17" s="31"/>
      <c r="W17" s="31"/>
      <c r="X17" s="15">
        <v>1120907</v>
      </c>
      <c r="Y17" s="16">
        <v>93.6</v>
      </c>
      <c r="Z17" s="16">
        <v>15.8</v>
      </c>
      <c r="AA17" s="16">
        <v>14.8</v>
      </c>
      <c r="AB17" s="16">
        <v>78.8</v>
      </c>
      <c r="AC17" s="16">
        <v>74.8</v>
      </c>
      <c r="AD17" s="16">
        <v>56</v>
      </c>
      <c r="AE17" s="15">
        <f t="shared" si="2"/>
        <v>1120831</v>
      </c>
      <c r="AF17" s="17">
        <f t="shared" si="0"/>
        <v>45176</v>
      </c>
      <c r="AG17" s="18">
        <f t="shared" si="1"/>
        <v>0.59829059829059839</v>
      </c>
      <c r="AH17" s="19">
        <f t="shared" si="3"/>
        <v>0.19999999999998863</v>
      </c>
      <c r="AI17" s="24">
        <f t="shared" si="3"/>
        <v>0.20000000000000107</v>
      </c>
      <c r="AJ17" s="24">
        <f t="shared" si="3"/>
        <v>0.20000000000000107</v>
      </c>
      <c r="AK17" s="24">
        <f t="shared" si="3"/>
        <v>0</v>
      </c>
      <c r="AL17" s="24">
        <f t="shared" si="3"/>
        <v>0</v>
      </c>
      <c r="AM17" s="19">
        <f t="shared" si="3"/>
        <v>-0.20000000000000284</v>
      </c>
      <c r="AN17" s="25">
        <f t="shared" si="4"/>
        <v>-3.4224638079026759E-3</v>
      </c>
    </row>
    <row r="18" spans="1:40" ht="18.649999999999999" customHeight="1">
      <c r="A18" s="19"/>
      <c r="B18" s="19">
        <f>A3</f>
        <v>1140204</v>
      </c>
      <c r="C18" s="19">
        <f t="shared" si="9"/>
        <v>99.4</v>
      </c>
      <c r="D18" s="19">
        <f t="shared" si="10"/>
        <v>19.3</v>
      </c>
      <c r="E18" s="19">
        <f t="shared" si="11"/>
        <v>19.2</v>
      </c>
      <c r="F18" s="19">
        <f t="shared" si="12"/>
        <v>80.2</v>
      </c>
      <c r="G18" s="19">
        <f t="shared" si="13"/>
        <v>76.099999999999994</v>
      </c>
      <c r="H18" s="19">
        <f t="shared" si="14"/>
        <v>54.6</v>
      </c>
      <c r="I18" s="25">
        <f t="shared" si="15"/>
        <v>0.54929577464788726</v>
      </c>
      <c r="X18" s="15">
        <v>1120914</v>
      </c>
      <c r="Y18" s="16">
        <v>92.8</v>
      </c>
      <c r="Z18" s="16">
        <v>14.6</v>
      </c>
      <c r="AA18" s="16">
        <v>13.5</v>
      </c>
      <c r="AB18" s="16">
        <v>79.3</v>
      </c>
      <c r="AC18" s="16">
        <v>75.2</v>
      </c>
      <c r="AD18" s="16">
        <v>56.9</v>
      </c>
      <c r="AE18" s="15">
        <f t="shared" si="2"/>
        <v>1120907</v>
      </c>
      <c r="AF18" s="17">
        <f t="shared" si="0"/>
        <v>45183</v>
      </c>
      <c r="AG18" s="18">
        <f t="shared" si="1"/>
        <v>0.6131465517241379</v>
      </c>
      <c r="AH18" s="19">
        <f t="shared" si="3"/>
        <v>-0.79999999999999716</v>
      </c>
      <c r="AI18" s="24">
        <f t="shared" si="3"/>
        <v>-1.2000000000000011</v>
      </c>
      <c r="AJ18" s="24">
        <f t="shared" si="3"/>
        <v>-1.3000000000000007</v>
      </c>
      <c r="AK18" s="24">
        <f t="shared" si="3"/>
        <v>0.5</v>
      </c>
      <c r="AL18" s="24">
        <f t="shared" si="3"/>
        <v>0.40000000000000568</v>
      </c>
      <c r="AM18" s="19">
        <f t="shared" si="3"/>
        <v>0.89999999999999858</v>
      </c>
      <c r="AN18" s="25">
        <f t="shared" si="4"/>
        <v>1.4855953433539515E-2</v>
      </c>
    </row>
    <row r="19" spans="1:40">
      <c r="A19" s="19"/>
      <c r="X19" s="15">
        <v>1121019</v>
      </c>
      <c r="Y19" s="16">
        <v>91.5</v>
      </c>
      <c r="Z19" s="16">
        <v>14.4</v>
      </c>
      <c r="AA19" s="16">
        <v>13.2</v>
      </c>
      <c r="AB19" s="16">
        <v>78.3</v>
      </c>
      <c r="AC19" s="16">
        <v>74.3</v>
      </c>
      <c r="AD19" s="16">
        <v>54.6</v>
      </c>
      <c r="AE19" s="15">
        <f t="shared" si="2"/>
        <v>1120914</v>
      </c>
      <c r="AF19" s="17">
        <f t="shared" si="0"/>
        <v>45218</v>
      </c>
      <c r="AG19" s="18">
        <f t="shared" si="1"/>
        <v>0.59672131147540985</v>
      </c>
      <c r="AH19" s="19">
        <f t="shared" ref="AH19:AM34" si="16">Y19-Y18</f>
        <v>-1.2999999999999972</v>
      </c>
      <c r="AI19" s="24">
        <f t="shared" si="16"/>
        <v>-0.19999999999999929</v>
      </c>
      <c r="AJ19" s="24">
        <f t="shared" si="16"/>
        <v>-0.30000000000000071</v>
      </c>
      <c r="AK19" s="24">
        <f t="shared" si="16"/>
        <v>-1</v>
      </c>
      <c r="AL19" s="24">
        <f t="shared" si="16"/>
        <v>-0.90000000000000568</v>
      </c>
      <c r="AM19" s="19">
        <f t="shared" si="16"/>
        <v>-2.2999999999999972</v>
      </c>
      <c r="AN19" s="25">
        <f t="shared" si="4"/>
        <v>-1.6425240248728046E-2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>
        <v>1121102</v>
      </c>
      <c r="Y20" s="16">
        <v>93.6</v>
      </c>
      <c r="Z20" s="16">
        <v>15.2</v>
      </c>
      <c r="AA20" s="16">
        <v>14.2</v>
      </c>
      <c r="AB20" s="16">
        <v>79.400000000000006</v>
      </c>
      <c r="AC20" s="16">
        <v>75.3</v>
      </c>
      <c r="AD20" s="16">
        <v>56.3</v>
      </c>
      <c r="AE20" s="15">
        <f t="shared" si="2"/>
        <v>1121019</v>
      </c>
      <c r="AF20" s="17">
        <f t="shared" si="0"/>
        <v>45232</v>
      </c>
      <c r="AG20" s="18">
        <f t="shared" si="1"/>
        <v>0.60149572649572658</v>
      </c>
      <c r="AH20" s="19">
        <f t="shared" si="16"/>
        <v>2.0999999999999943</v>
      </c>
      <c r="AI20" s="24">
        <f t="shared" si="16"/>
        <v>0.79999999999999893</v>
      </c>
      <c r="AJ20" s="24">
        <f t="shared" si="16"/>
        <v>1</v>
      </c>
      <c r="AK20" s="24">
        <f t="shared" si="16"/>
        <v>1.1000000000000085</v>
      </c>
      <c r="AL20" s="24">
        <f t="shared" si="16"/>
        <v>1</v>
      </c>
      <c r="AM20" s="19">
        <f t="shared" si="16"/>
        <v>1.6999999999999957</v>
      </c>
      <c r="AN20" s="25">
        <f t="shared" si="4"/>
        <v>4.7744150203167246E-3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>
        <v>1121116</v>
      </c>
      <c r="Y21" s="16">
        <v>90.4</v>
      </c>
      <c r="Z21" s="16">
        <v>13.1</v>
      </c>
      <c r="AA21" s="16">
        <v>11.8</v>
      </c>
      <c r="AB21" s="16">
        <v>78.599999999999994</v>
      </c>
      <c r="AC21" s="16">
        <v>74.599999999999994</v>
      </c>
      <c r="AD21" s="16">
        <v>55</v>
      </c>
      <c r="AE21" s="15">
        <f t="shared" si="2"/>
        <v>1121102</v>
      </c>
      <c r="AF21" s="17">
        <f t="shared" si="0"/>
        <v>45246</v>
      </c>
      <c r="AG21" s="18">
        <f t="shared" si="1"/>
        <v>0.6084070796460177</v>
      </c>
      <c r="AH21" s="19">
        <f t="shared" si="16"/>
        <v>-3.1999999999999886</v>
      </c>
      <c r="AI21" s="24">
        <f t="shared" si="16"/>
        <v>-2.0999999999999996</v>
      </c>
      <c r="AJ21" s="24">
        <f t="shared" si="16"/>
        <v>-2.3999999999999986</v>
      </c>
      <c r="AK21" s="24">
        <f t="shared" si="16"/>
        <v>-0.80000000000001137</v>
      </c>
      <c r="AL21" s="24">
        <f t="shared" si="16"/>
        <v>-0.70000000000000284</v>
      </c>
      <c r="AM21" s="19">
        <f t="shared" si="16"/>
        <v>-1.2999999999999972</v>
      </c>
      <c r="AN21" s="25">
        <f t="shared" si="4"/>
        <v>6.9113531502911218E-3</v>
      </c>
    </row>
    <row r="22" spans="1:40">
      <c r="X22" s="15">
        <v>1121123</v>
      </c>
      <c r="Y22" s="16">
        <v>92.8</v>
      </c>
      <c r="Z22" s="16">
        <v>16.2</v>
      </c>
      <c r="AA22" s="16">
        <v>15</v>
      </c>
      <c r="AB22" s="16">
        <v>77.8</v>
      </c>
      <c r="AC22" s="16">
        <v>73.8</v>
      </c>
      <c r="AD22" s="16">
        <v>55.3</v>
      </c>
      <c r="AE22" s="15">
        <f t="shared" si="2"/>
        <v>1121116</v>
      </c>
      <c r="AF22" s="17">
        <f t="shared" si="0"/>
        <v>45253</v>
      </c>
      <c r="AG22" s="18">
        <f t="shared" si="1"/>
        <v>0.59590517241379315</v>
      </c>
      <c r="AH22" s="19">
        <f t="shared" si="16"/>
        <v>2.3999999999999915</v>
      </c>
      <c r="AI22" s="24">
        <f t="shared" si="16"/>
        <v>3.0999999999999996</v>
      </c>
      <c r="AJ22" s="24">
        <f t="shared" si="16"/>
        <v>3.1999999999999993</v>
      </c>
      <c r="AK22" s="24">
        <f t="shared" si="16"/>
        <v>-0.79999999999999716</v>
      </c>
      <c r="AL22" s="24">
        <f t="shared" si="16"/>
        <v>-0.79999999999999716</v>
      </c>
      <c r="AM22" s="19">
        <f t="shared" si="16"/>
        <v>0.29999999999999716</v>
      </c>
      <c r="AN22" s="25">
        <f t="shared" si="4"/>
        <v>-1.2501907232224552E-2</v>
      </c>
    </row>
    <row r="23" spans="1:40">
      <c r="X23" s="15">
        <v>1121130</v>
      </c>
      <c r="Y23" s="16">
        <v>92.7</v>
      </c>
      <c r="Z23" s="16">
        <v>15.9</v>
      </c>
      <c r="AA23" s="16">
        <v>14.7</v>
      </c>
      <c r="AB23" s="16">
        <v>78</v>
      </c>
      <c r="AC23" s="16">
        <v>74</v>
      </c>
      <c r="AD23" s="16">
        <v>54</v>
      </c>
      <c r="AE23" s="15">
        <f t="shared" si="2"/>
        <v>1121123</v>
      </c>
      <c r="AF23" s="17">
        <f t="shared" si="0"/>
        <v>45260</v>
      </c>
      <c r="AG23" s="18">
        <f t="shared" si="1"/>
        <v>0.58252427184466016</v>
      </c>
      <c r="AH23" s="19">
        <f t="shared" si="16"/>
        <v>-9.9999999999994316E-2</v>
      </c>
      <c r="AI23" s="24">
        <f t="shared" si="16"/>
        <v>-0.29999999999999893</v>
      </c>
      <c r="AJ23" s="24">
        <f t="shared" si="16"/>
        <v>-0.30000000000000071</v>
      </c>
      <c r="AK23" s="24">
        <f t="shared" si="16"/>
        <v>0.20000000000000284</v>
      </c>
      <c r="AL23" s="24">
        <f t="shared" si="16"/>
        <v>0.20000000000000284</v>
      </c>
      <c r="AM23" s="19">
        <f t="shared" si="16"/>
        <v>-1.2999999999999972</v>
      </c>
      <c r="AN23" s="25">
        <f t="shared" si="4"/>
        <v>-1.3380900569132992E-2</v>
      </c>
    </row>
    <row r="24" spans="1:40">
      <c r="X24" s="15">
        <v>1121207</v>
      </c>
      <c r="Y24" s="16">
        <v>94.8</v>
      </c>
      <c r="Z24" s="16">
        <v>16.5</v>
      </c>
      <c r="AA24" s="16">
        <v>15.6</v>
      </c>
      <c r="AB24" s="16">
        <v>79.2</v>
      </c>
      <c r="AC24" s="16">
        <v>75.099999999999994</v>
      </c>
      <c r="AD24" s="16">
        <v>55.5</v>
      </c>
      <c r="AE24" s="15">
        <f t="shared" si="2"/>
        <v>1121130</v>
      </c>
      <c r="AF24" s="17">
        <f t="shared" si="0"/>
        <v>45267</v>
      </c>
      <c r="AG24" s="18">
        <f t="shared" si="1"/>
        <v>0.58544303797468356</v>
      </c>
      <c r="AH24" s="19">
        <f t="shared" si="16"/>
        <v>2.0999999999999943</v>
      </c>
      <c r="AI24" s="24">
        <f t="shared" si="16"/>
        <v>0.59999999999999964</v>
      </c>
      <c r="AJ24" s="24">
        <f t="shared" si="16"/>
        <v>0.90000000000000036</v>
      </c>
      <c r="AK24" s="24">
        <f t="shared" si="16"/>
        <v>1.2000000000000028</v>
      </c>
      <c r="AL24" s="24">
        <f t="shared" si="16"/>
        <v>1.0999999999999943</v>
      </c>
      <c r="AM24" s="19">
        <f t="shared" si="16"/>
        <v>1.5</v>
      </c>
      <c r="AN24" s="25">
        <f t="shared" si="4"/>
        <v>2.918766130023398E-3</v>
      </c>
    </row>
    <row r="25" spans="1:40">
      <c r="X25" s="15">
        <v>1121221</v>
      </c>
      <c r="Y25" s="16">
        <v>94.6</v>
      </c>
      <c r="Z25" s="16">
        <v>15.9</v>
      </c>
      <c r="AA25" s="16">
        <v>15</v>
      </c>
      <c r="AB25" s="16">
        <v>79.599999999999994</v>
      </c>
      <c r="AC25" s="16">
        <v>75.5</v>
      </c>
      <c r="AD25" s="16">
        <v>54.9</v>
      </c>
      <c r="AE25" s="15">
        <f t="shared" si="2"/>
        <v>1121207</v>
      </c>
      <c r="AF25" s="17">
        <f t="shared" si="0"/>
        <v>45281</v>
      </c>
      <c r="AG25" s="18">
        <f t="shared" si="1"/>
        <v>0.58033826638477803</v>
      </c>
      <c r="AH25" s="19">
        <f t="shared" si="16"/>
        <v>-0.20000000000000284</v>
      </c>
      <c r="AI25" s="24">
        <f t="shared" si="16"/>
        <v>-0.59999999999999964</v>
      </c>
      <c r="AJ25" s="24">
        <f t="shared" si="16"/>
        <v>-0.59999999999999964</v>
      </c>
      <c r="AK25" s="24">
        <f t="shared" si="16"/>
        <v>0.39999999999999147</v>
      </c>
      <c r="AL25" s="24">
        <f t="shared" si="16"/>
        <v>0.40000000000000568</v>
      </c>
      <c r="AM25" s="19">
        <f t="shared" si="16"/>
        <v>-0.60000000000000142</v>
      </c>
      <c r="AN25" s="25">
        <f t="shared" si="4"/>
        <v>-5.1047715899055213E-3</v>
      </c>
    </row>
    <row r="26" spans="1:40">
      <c r="X26" s="15">
        <v>1121228</v>
      </c>
      <c r="Y26" s="16">
        <v>95.1</v>
      </c>
      <c r="Z26" s="16">
        <v>15.5</v>
      </c>
      <c r="AA26" s="16">
        <v>14.7</v>
      </c>
      <c r="AB26" s="16">
        <v>80.400000000000006</v>
      </c>
      <c r="AC26" s="16">
        <v>76.3</v>
      </c>
      <c r="AD26" s="16">
        <v>56.4</v>
      </c>
      <c r="AE26" s="15">
        <f t="shared" si="2"/>
        <v>1121221</v>
      </c>
      <c r="AF26" s="17">
        <f t="shared" si="0"/>
        <v>45288</v>
      </c>
      <c r="AG26" s="18">
        <f t="shared" si="1"/>
        <v>0.59305993690851744</v>
      </c>
      <c r="AH26" s="19">
        <f t="shared" si="16"/>
        <v>0.5</v>
      </c>
      <c r="AI26" s="24">
        <f t="shared" si="16"/>
        <v>-0.40000000000000036</v>
      </c>
      <c r="AJ26" s="24">
        <f t="shared" si="16"/>
        <v>-0.30000000000000071</v>
      </c>
      <c r="AK26" s="24">
        <f t="shared" si="16"/>
        <v>0.80000000000001137</v>
      </c>
      <c r="AL26" s="24">
        <f t="shared" si="16"/>
        <v>0.79999999999999716</v>
      </c>
      <c r="AM26" s="19">
        <f t="shared" si="16"/>
        <v>1.5</v>
      </c>
      <c r="AN26" s="25">
        <f t="shared" si="4"/>
        <v>1.2721670523739403E-2</v>
      </c>
    </row>
    <row r="27" spans="1:40">
      <c r="X27" s="15">
        <v>1130118</v>
      </c>
      <c r="Y27" s="16">
        <v>95.2</v>
      </c>
      <c r="Z27" s="16">
        <v>14.6</v>
      </c>
      <c r="AA27" s="16">
        <v>13.9</v>
      </c>
      <c r="AB27" s="16">
        <v>81.3</v>
      </c>
      <c r="AC27" s="16">
        <v>77.099999999999994</v>
      </c>
      <c r="AD27" s="16">
        <v>58</v>
      </c>
      <c r="AE27" s="15">
        <f t="shared" si="2"/>
        <v>1121228</v>
      </c>
      <c r="AF27" s="17">
        <f t="shared" si="0"/>
        <v>45309</v>
      </c>
      <c r="AG27" s="18">
        <f t="shared" si="1"/>
        <v>0.60924369747899165</v>
      </c>
      <c r="AH27" s="19">
        <f t="shared" si="16"/>
        <v>0.10000000000000853</v>
      </c>
      <c r="AI27" s="24">
        <f t="shared" si="16"/>
        <v>-0.90000000000000036</v>
      </c>
      <c r="AJ27" s="24">
        <f t="shared" si="16"/>
        <v>-0.79999999999999893</v>
      </c>
      <c r="AK27" s="24">
        <f t="shared" si="16"/>
        <v>0.89999999999999147</v>
      </c>
      <c r="AL27" s="24">
        <f t="shared" si="16"/>
        <v>0.79999999999999716</v>
      </c>
      <c r="AM27" s="19">
        <f t="shared" si="16"/>
        <v>1.6000000000000014</v>
      </c>
      <c r="AN27" s="25">
        <f t="shared" si="4"/>
        <v>1.6183760570474215E-2</v>
      </c>
    </row>
    <row r="28" spans="1:40">
      <c r="X28" s="15">
        <v>1130124</v>
      </c>
      <c r="Y28" s="16">
        <v>94.9</v>
      </c>
      <c r="Z28" s="16">
        <v>15.4</v>
      </c>
      <c r="AA28" s="16">
        <v>14.6</v>
      </c>
      <c r="AB28" s="16">
        <v>80.3</v>
      </c>
      <c r="AC28" s="16">
        <v>76.2</v>
      </c>
      <c r="AD28" s="16">
        <v>56.6</v>
      </c>
      <c r="AE28" s="15">
        <f t="shared" si="2"/>
        <v>1130118</v>
      </c>
      <c r="AF28" s="17">
        <f t="shared" si="0"/>
        <v>45315</v>
      </c>
      <c r="AG28" s="18">
        <f t="shared" si="1"/>
        <v>0.59641728134878824</v>
      </c>
      <c r="AH28" s="19">
        <f t="shared" si="16"/>
        <v>-0.29999999999999716</v>
      </c>
      <c r="AI28" s="24">
        <f t="shared" si="16"/>
        <v>0.80000000000000071</v>
      </c>
      <c r="AJ28" s="24">
        <f t="shared" si="16"/>
        <v>0.69999999999999929</v>
      </c>
      <c r="AK28" s="24">
        <f t="shared" si="16"/>
        <v>-1</v>
      </c>
      <c r="AL28" s="24">
        <f t="shared" si="16"/>
        <v>-0.89999999999999147</v>
      </c>
      <c r="AM28" s="19">
        <f t="shared" si="16"/>
        <v>-1.3999999999999986</v>
      </c>
      <c r="AN28" s="25">
        <f t="shared" si="4"/>
        <v>-1.2826416130203411E-2</v>
      </c>
    </row>
    <row r="29" spans="1:40">
      <c r="X29" s="15">
        <v>1130229</v>
      </c>
      <c r="Y29" s="16">
        <v>95.4</v>
      </c>
      <c r="Z29" s="16">
        <v>16.8</v>
      </c>
      <c r="AA29" s="16">
        <v>16</v>
      </c>
      <c r="AB29" s="16">
        <v>79.400000000000006</v>
      </c>
      <c r="AC29" s="16">
        <v>75.3</v>
      </c>
      <c r="AD29" s="16">
        <v>55.7</v>
      </c>
      <c r="AE29" s="15">
        <f t="shared" si="2"/>
        <v>1130124</v>
      </c>
      <c r="AF29" s="17">
        <f t="shared" si="0"/>
        <v>45351</v>
      </c>
      <c r="AG29" s="18">
        <f t="shared" si="1"/>
        <v>0.5838574423480084</v>
      </c>
      <c r="AH29" s="19">
        <f t="shared" si="16"/>
        <v>0.5</v>
      </c>
      <c r="AI29" s="24">
        <f t="shared" si="16"/>
        <v>1.4000000000000004</v>
      </c>
      <c r="AJ29" s="24">
        <f t="shared" si="16"/>
        <v>1.4000000000000004</v>
      </c>
      <c r="AK29" s="24">
        <f t="shared" si="16"/>
        <v>-0.89999999999999147</v>
      </c>
      <c r="AL29" s="24">
        <f t="shared" si="16"/>
        <v>-0.90000000000000568</v>
      </c>
      <c r="AM29" s="19">
        <f t="shared" si="16"/>
        <v>-0.89999999999999858</v>
      </c>
      <c r="AN29" s="25">
        <f t="shared" si="4"/>
        <v>-1.2559839000779838E-2</v>
      </c>
    </row>
    <row r="30" spans="1:40">
      <c r="X30" s="15">
        <v>1130307</v>
      </c>
      <c r="Y30" s="16">
        <v>93.6</v>
      </c>
      <c r="Z30" s="16">
        <v>15.5</v>
      </c>
      <c r="AA30" s="16">
        <v>14.5</v>
      </c>
      <c r="AB30" s="16">
        <v>79.099999999999994</v>
      </c>
      <c r="AC30" s="16">
        <v>75</v>
      </c>
      <c r="AD30" s="16">
        <v>54.7</v>
      </c>
      <c r="AE30" s="15">
        <f t="shared" si="2"/>
        <v>1130229</v>
      </c>
      <c r="AF30" s="17">
        <f t="shared" si="0"/>
        <v>45358</v>
      </c>
      <c r="AG30" s="18">
        <f t="shared" si="1"/>
        <v>0.58440170940170955</v>
      </c>
      <c r="AH30" s="19">
        <f t="shared" si="16"/>
        <v>-1.8000000000000114</v>
      </c>
      <c r="AI30" s="24">
        <f t="shared" si="16"/>
        <v>-1.3000000000000007</v>
      </c>
      <c r="AJ30" s="24">
        <f t="shared" si="16"/>
        <v>-1.5</v>
      </c>
      <c r="AK30" s="24">
        <f t="shared" si="16"/>
        <v>-0.30000000000001137</v>
      </c>
      <c r="AL30" s="24">
        <f t="shared" si="16"/>
        <v>-0.29999999999999716</v>
      </c>
      <c r="AM30" s="19">
        <f t="shared" si="16"/>
        <v>-1</v>
      </c>
      <c r="AN30" s="25">
        <f t="shared" si="4"/>
        <v>5.4426705370114181E-4</v>
      </c>
    </row>
    <row r="31" spans="1:40">
      <c r="X31" s="15">
        <v>1130321</v>
      </c>
      <c r="Y31" s="16">
        <v>94.4</v>
      </c>
      <c r="Z31" s="16">
        <v>14.9</v>
      </c>
      <c r="AA31" s="16">
        <v>14.1</v>
      </c>
      <c r="AB31" s="16">
        <v>80.3</v>
      </c>
      <c r="AC31" s="16">
        <v>76.2</v>
      </c>
      <c r="AD31" s="16">
        <v>57.4</v>
      </c>
      <c r="AE31" s="15">
        <f t="shared" si="2"/>
        <v>1130307</v>
      </c>
      <c r="AF31" s="17">
        <f t="shared" si="0"/>
        <v>45372</v>
      </c>
      <c r="AG31" s="18">
        <f t="shared" si="1"/>
        <v>0.60805084745762705</v>
      </c>
      <c r="AH31" s="19">
        <f t="shared" si="16"/>
        <v>0.80000000000001137</v>
      </c>
      <c r="AI31" s="24">
        <f t="shared" si="16"/>
        <v>-0.59999999999999964</v>
      </c>
      <c r="AJ31" s="24">
        <f t="shared" si="16"/>
        <v>-0.40000000000000036</v>
      </c>
      <c r="AK31" s="24">
        <f t="shared" si="16"/>
        <v>1.2000000000000028</v>
      </c>
      <c r="AL31" s="24">
        <f t="shared" si="16"/>
        <v>1.2000000000000028</v>
      </c>
      <c r="AM31" s="19">
        <f t="shared" si="16"/>
        <v>2.6999999999999957</v>
      </c>
      <c r="AN31" s="25">
        <f t="shared" si="4"/>
        <v>2.3649138055917507E-2</v>
      </c>
    </row>
    <row r="32" spans="1:40">
      <c r="X32" s="15">
        <v>1130328</v>
      </c>
      <c r="Y32" s="16">
        <v>94.6</v>
      </c>
      <c r="Z32" s="16">
        <v>15.3</v>
      </c>
      <c r="AA32" s="16">
        <v>14.5</v>
      </c>
      <c r="AB32" s="16">
        <v>80.099999999999994</v>
      </c>
      <c r="AC32" s="16">
        <v>76</v>
      </c>
      <c r="AD32" s="16">
        <v>57.1</v>
      </c>
      <c r="AE32" s="15">
        <f t="shared" si="2"/>
        <v>1130321</v>
      </c>
      <c r="AF32" s="17">
        <f t="shared" si="0"/>
        <v>45379</v>
      </c>
      <c r="AG32" s="18">
        <f t="shared" si="1"/>
        <v>0.60359408033826645</v>
      </c>
      <c r="AH32" s="19">
        <f t="shared" si="16"/>
        <v>0.19999999999998863</v>
      </c>
      <c r="AI32" s="24">
        <f t="shared" si="16"/>
        <v>0.40000000000000036</v>
      </c>
      <c r="AJ32" s="24">
        <f t="shared" si="16"/>
        <v>0.40000000000000036</v>
      </c>
      <c r="AK32" s="24">
        <f t="shared" si="16"/>
        <v>-0.20000000000000284</v>
      </c>
      <c r="AL32" s="24">
        <f t="shared" si="16"/>
        <v>-0.20000000000000284</v>
      </c>
      <c r="AM32" s="19">
        <f t="shared" si="16"/>
        <v>-0.29999999999999716</v>
      </c>
      <c r="AN32" s="25">
        <f t="shared" si="4"/>
        <v>-4.4567671193606051E-3</v>
      </c>
    </row>
    <row r="33" spans="24:40">
      <c r="X33" s="15">
        <v>1130411</v>
      </c>
      <c r="Y33" s="16">
        <v>94.7</v>
      </c>
      <c r="Z33" s="16">
        <v>15.9</v>
      </c>
      <c r="AA33" s="16">
        <v>15.1</v>
      </c>
      <c r="AB33" s="16">
        <v>79.599999999999994</v>
      </c>
      <c r="AC33" s="16">
        <v>75.5</v>
      </c>
      <c r="AD33" s="16">
        <v>56.2</v>
      </c>
      <c r="AE33" s="15">
        <f t="shared" si="2"/>
        <v>1130328</v>
      </c>
      <c r="AF33" s="17">
        <f t="shared" si="0"/>
        <v>45393</v>
      </c>
      <c r="AG33" s="18">
        <f t="shared" si="1"/>
        <v>0.59345300950369584</v>
      </c>
      <c r="AH33" s="19">
        <f t="shared" si="16"/>
        <v>0.10000000000000853</v>
      </c>
      <c r="AI33" s="24">
        <f t="shared" si="16"/>
        <v>0.59999999999999964</v>
      </c>
      <c r="AJ33" s="24">
        <f t="shared" si="16"/>
        <v>0.59999999999999964</v>
      </c>
      <c r="AK33" s="24">
        <f t="shared" si="16"/>
        <v>-0.5</v>
      </c>
      <c r="AL33" s="24">
        <f t="shared" si="16"/>
        <v>-0.5</v>
      </c>
      <c r="AM33" s="19">
        <f t="shared" si="16"/>
        <v>-0.89999999999999858</v>
      </c>
      <c r="AN33" s="25">
        <f t="shared" si="4"/>
        <v>-1.0141070834570609E-2</v>
      </c>
    </row>
    <row r="34" spans="24:40">
      <c r="X34" s="15">
        <v>1130418</v>
      </c>
      <c r="Y34" s="16">
        <v>93.5</v>
      </c>
      <c r="Z34" s="16">
        <v>15</v>
      </c>
      <c r="AA34" s="16">
        <v>14</v>
      </c>
      <c r="AB34" s="16">
        <v>79.5</v>
      </c>
      <c r="AC34" s="16">
        <v>75.400000000000006</v>
      </c>
      <c r="AD34" s="16">
        <v>54.6</v>
      </c>
      <c r="AE34" s="15">
        <f t="shared" si="2"/>
        <v>1130411</v>
      </c>
      <c r="AF34" s="17">
        <f t="shared" si="0"/>
        <v>45400</v>
      </c>
      <c r="AG34" s="18">
        <f t="shared" si="1"/>
        <v>0.58395721925133692</v>
      </c>
      <c r="AH34" s="19">
        <f t="shared" si="16"/>
        <v>-1.2000000000000028</v>
      </c>
      <c r="AI34" s="24">
        <f t="shared" si="16"/>
        <v>-0.90000000000000036</v>
      </c>
      <c r="AJ34" s="24">
        <f t="shared" si="16"/>
        <v>-1.0999999999999996</v>
      </c>
      <c r="AK34" s="24">
        <f t="shared" si="16"/>
        <v>-9.9999999999994316E-2</v>
      </c>
      <c r="AL34" s="24">
        <f t="shared" si="16"/>
        <v>-9.9999999999994316E-2</v>
      </c>
      <c r="AM34" s="19">
        <f t="shared" si="16"/>
        <v>-1.6000000000000014</v>
      </c>
      <c r="AN34" s="25">
        <f t="shared" si="4"/>
        <v>-9.4957902523589155E-3</v>
      </c>
    </row>
    <row r="35" spans="24:40">
      <c r="X35" s="19">
        <v>1130425</v>
      </c>
      <c r="Y35" s="19">
        <v>95.3</v>
      </c>
      <c r="Z35" s="38">
        <v>17</v>
      </c>
      <c r="AA35" s="19">
        <v>16.2</v>
      </c>
      <c r="AB35" s="19">
        <v>79.099999999999994</v>
      </c>
      <c r="AC35" s="19">
        <v>75</v>
      </c>
      <c r="AD35" s="19">
        <v>55.7</v>
      </c>
      <c r="AE35" s="15">
        <f t="shared" si="2"/>
        <v>1130418</v>
      </c>
      <c r="AF35" s="17">
        <f t="shared" si="0"/>
        <v>45407</v>
      </c>
      <c r="AG35" s="18">
        <f t="shared" si="1"/>
        <v>0.58447009443861497</v>
      </c>
      <c r="AH35" s="19">
        <f t="shared" ref="AH35:AM50" si="17">Y35-Y34</f>
        <v>1.7999999999999972</v>
      </c>
      <c r="AI35" s="24">
        <f t="shared" si="17"/>
        <v>2</v>
      </c>
      <c r="AJ35" s="24">
        <f t="shared" si="17"/>
        <v>2.1999999999999993</v>
      </c>
      <c r="AK35" s="24">
        <f t="shared" si="17"/>
        <v>-0.40000000000000568</v>
      </c>
      <c r="AL35" s="24">
        <f t="shared" si="17"/>
        <v>-0.40000000000000568</v>
      </c>
      <c r="AM35" s="19">
        <f t="shared" si="17"/>
        <v>1.1000000000000014</v>
      </c>
      <c r="AN35" s="25">
        <f t="shared" si="4"/>
        <v>5.1287518727805015E-4</v>
      </c>
    </row>
    <row r="36" spans="24:40">
      <c r="X36" s="19">
        <v>1130502</v>
      </c>
      <c r="Y36" s="19">
        <v>94</v>
      </c>
      <c r="Z36" s="19">
        <v>15.7</v>
      </c>
      <c r="AA36" s="19">
        <v>14.8</v>
      </c>
      <c r="AB36" s="19">
        <v>79.2</v>
      </c>
      <c r="AC36" s="19">
        <v>75.099999999999994</v>
      </c>
      <c r="AD36" s="19">
        <v>56.4</v>
      </c>
      <c r="AE36" s="15">
        <f t="shared" si="2"/>
        <v>1130425</v>
      </c>
      <c r="AF36" s="17">
        <f t="shared" si="0"/>
        <v>45414</v>
      </c>
      <c r="AG36" s="18">
        <f t="shared" si="1"/>
        <v>0.6</v>
      </c>
      <c r="AH36" s="19">
        <f t="shared" si="17"/>
        <v>-1.2999999999999972</v>
      </c>
      <c r="AI36" s="24">
        <f t="shared" si="17"/>
        <v>-1.3000000000000007</v>
      </c>
      <c r="AJ36" s="24">
        <f t="shared" si="17"/>
        <v>-1.3999999999999986</v>
      </c>
      <c r="AK36" s="24">
        <f t="shared" si="17"/>
        <v>0.10000000000000853</v>
      </c>
      <c r="AL36" s="24">
        <f t="shared" si="17"/>
        <v>9.9999999999994316E-2</v>
      </c>
      <c r="AM36" s="19">
        <f t="shared" si="17"/>
        <v>0.69999999999999574</v>
      </c>
      <c r="AN36" s="25">
        <f t="shared" si="4"/>
        <v>1.5529905561385005E-2</v>
      </c>
    </row>
    <row r="37" spans="24:40">
      <c r="X37" s="19">
        <v>1130509</v>
      </c>
      <c r="Y37" s="19">
        <v>92.6</v>
      </c>
      <c r="Z37" s="19">
        <v>15.2</v>
      </c>
      <c r="AA37" s="19">
        <v>14.1</v>
      </c>
      <c r="AB37" s="19">
        <v>78.5</v>
      </c>
      <c r="AC37" s="19">
        <v>74.5</v>
      </c>
      <c r="AD37" s="19">
        <v>54.3</v>
      </c>
      <c r="AE37" s="15">
        <f t="shared" si="2"/>
        <v>1130502</v>
      </c>
      <c r="AF37" s="17">
        <f t="shared" si="0"/>
        <v>45421</v>
      </c>
      <c r="AG37" s="18">
        <f t="shared" si="1"/>
        <v>0.58639308855291583</v>
      </c>
      <c r="AH37" s="19">
        <f t="shared" si="17"/>
        <v>-1.4000000000000057</v>
      </c>
      <c r="AI37" s="24">
        <f t="shared" si="17"/>
        <v>-0.5</v>
      </c>
      <c r="AJ37" s="24">
        <f t="shared" si="17"/>
        <v>-0.70000000000000107</v>
      </c>
      <c r="AK37" s="24">
        <f t="shared" si="17"/>
        <v>-0.70000000000000284</v>
      </c>
      <c r="AL37" s="24">
        <f t="shared" si="17"/>
        <v>-0.59999999999999432</v>
      </c>
      <c r="AM37" s="19">
        <f t="shared" si="17"/>
        <v>-2.1000000000000014</v>
      </c>
      <c r="AN37" s="25">
        <f t="shared" si="4"/>
        <v>-1.3606911447084147E-2</v>
      </c>
    </row>
    <row r="38" spans="24:40">
      <c r="X38" s="19">
        <v>1130620</v>
      </c>
      <c r="Y38" s="19">
        <v>94.1</v>
      </c>
      <c r="Z38" s="19">
        <v>16.5</v>
      </c>
      <c r="AA38" s="19">
        <v>15.5</v>
      </c>
      <c r="AB38" s="19">
        <v>78.599999999999994</v>
      </c>
      <c r="AC38" s="19">
        <v>74.599999999999994</v>
      </c>
      <c r="AD38" s="19">
        <v>53.8</v>
      </c>
      <c r="AE38" s="15">
        <f t="shared" si="2"/>
        <v>1130509</v>
      </c>
      <c r="AF38" s="17">
        <f t="shared" si="0"/>
        <v>45463</v>
      </c>
      <c r="AG38" s="18">
        <f t="shared" si="1"/>
        <v>0.57173219978746015</v>
      </c>
      <c r="AH38" s="19">
        <f t="shared" si="17"/>
        <v>1.5</v>
      </c>
      <c r="AI38" s="24">
        <f t="shared" si="17"/>
        <v>1.3000000000000007</v>
      </c>
      <c r="AJ38" s="24">
        <f t="shared" si="17"/>
        <v>1.4000000000000004</v>
      </c>
      <c r="AK38" s="24">
        <f t="shared" si="17"/>
        <v>9.9999999999994316E-2</v>
      </c>
      <c r="AL38" s="24">
        <f t="shared" si="17"/>
        <v>9.9999999999994316E-2</v>
      </c>
      <c r="AM38" s="19">
        <f t="shared" si="17"/>
        <v>-0.5</v>
      </c>
      <c r="AN38" s="25">
        <f t="shared" si="4"/>
        <v>-1.4660888765455682E-2</v>
      </c>
    </row>
    <row r="39" spans="24:40">
      <c r="X39" s="19">
        <v>1130704</v>
      </c>
      <c r="Y39" s="19">
        <v>96.2</v>
      </c>
      <c r="Z39" s="19">
        <v>16.7</v>
      </c>
      <c r="AA39" s="19">
        <v>16.100000000000001</v>
      </c>
      <c r="AB39" s="19">
        <v>80.099999999999994</v>
      </c>
      <c r="AC39" s="19">
        <v>76</v>
      </c>
      <c r="AD39" s="19">
        <v>55.9</v>
      </c>
      <c r="AE39" s="15">
        <f t="shared" si="2"/>
        <v>1130620</v>
      </c>
      <c r="AF39" s="17">
        <f t="shared" si="0"/>
        <v>45477</v>
      </c>
      <c r="AG39" s="18">
        <f t="shared" si="1"/>
        <v>0.58108108108108103</v>
      </c>
      <c r="AH39" s="19">
        <f t="shared" si="17"/>
        <v>2.1000000000000085</v>
      </c>
      <c r="AI39" s="24">
        <f t="shared" si="17"/>
        <v>0.19999999999999929</v>
      </c>
      <c r="AJ39" s="24">
        <f t="shared" si="17"/>
        <v>0.60000000000000142</v>
      </c>
      <c r="AK39" s="24">
        <f t="shared" si="17"/>
        <v>1.5</v>
      </c>
      <c r="AL39" s="24">
        <f t="shared" si="17"/>
        <v>1.4000000000000057</v>
      </c>
      <c r="AM39" s="19">
        <f t="shared" si="17"/>
        <v>2.1000000000000014</v>
      </c>
      <c r="AN39" s="25">
        <f t="shared" si="4"/>
        <v>9.3488812936208809E-3</v>
      </c>
    </row>
    <row r="40" spans="24:40">
      <c r="X40" s="19">
        <v>1140204</v>
      </c>
      <c r="Y40" s="19">
        <v>99.4</v>
      </c>
      <c r="Z40" s="19">
        <v>19.3</v>
      </c>
      <c r="AA40" s="19">
        <v>19.2</v>
      </c>
      <c r="AB40" s="19">
        <v>80.2</v>
      </c>
      <c r="AC40" s="19">
        <v>76.099999999999994</v>
      </c>
      <c r="AD40" s="19">
        <v>54.6</v>
      </c>
      <c r="AE40" s="15">
        <f t="shared" si="2"/>
        <v>1130704</v>
      </c>
      <c r="AF40" s="17">
        <f t="shared" si="0"/>
        <v>45692</v>
      </c>
      <c r="AG40" s="18">
        <f t="shared" si="1"/>
        <v>0.54929577464788726</v>
      </c>
      <c r="AH40" s="19">
        <f t="shared" si="17"/>
        <v>3.2000000000000028</v>
      </c>
      <c r="AI40" s="24">
        <f t="shared" si="17"/>
        <v>2.6000000000000014</v>
      </c>
      <c r="AJ40" s="24">
        <f t="shared" si="17"/>
        <v>3.0999999999999979</v>
      </c>
      <c r="AK40" s="24">
        <f t="shared" si="17"/>
        <v>0.10000000000000853</v>
      </c>
      <c r="AL40" s="24">
        <f t="shared" si="17"/>
        <v>9.9999999999994316E-2</v>
      </c>
      <c r="AM40" s="19">
        <f t="shared" si="17"/>
        <v>-1.2999999999999972</v>
      </c>
      <c r="AN40" s="25">
        <f t="shared" si="4"/>
        <v>-3.1785306433193772E-2</v>
      </c>
    </row>
    <row r="41" spans="24:40">
      <c r="X41" s="15"/>
      <c r="AE41" s="15">
        <f t="shared" si="2"/>
        <v>1140204</v>
      </c>
      <c r="AF41" s="17" t="e">
        <f t="shared" si="0"/>
        <v>#VALUE!</v>
      </c>
      <c r="AG41" s="18" t="e">
        <f t="shared" si="1"/>
        <v>#DIV/0!</v>
      </c>
      <c r="AH41" s="19">
        <f t="shared" si="17"/>
        <v>-99.4</v>
      </c>
      <c r="AI41" s="24">
        <f t="shared" si="17"/>
        <v>-19.3</v>
      </c>
      <c r="AJ41" s="24">
        <f t="shared" si="17"/>
        <v>-19.2</v>
      </c>
      <c r="AK41" s="24">
        <f t="shared" si="17"/>
        <v>-80.2</v>
      </c>
      <c r="AL41" s="24">
        <f t="shared" si="17"/>
        <v>-76.099999999999994</v>
      </c>
      <c r="AM41" s="19">
        <f t="shared" si="17"/>
        <v>-54.6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B6B32501-A81F-429B-95FC-5F013B2DE2BE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05E716-7553-4001-A4F5-EE2B6FC9F34D}">
          <x14:formula1>
            <xm:f>資料輸入!$N:$N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D8E2-316C-41BD-AE1B-35A6F0EC67B8}">
  <sheetPr>
    <tabColor rgb="FF00B0F0"/>
  </sheetPr>
  <dimension ref="A1:AN55"/>
  <sheetViews>
    <sheetView zoomScale="70" zoomScaleNormal="70" workbookViewId="0">
      <selection activeCell="D3" sqref="D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30">_xlfn._xlws.SORT(_xlfn._xlws.FILTER(資料輸入!F:L, ISNUMBER(MATCH(資料輸入!E:E, 徐晧祐!C3, 0))), 1, TRUE)</f>
        <v>1120218</v>
      </c>
      <c r="Y2" s="16">
        <v>62.8</v>
      </c>
      <c r="Z2" s="16">
        <v>6.1</v>
      </c>
      <c r="AA2" s="16">
        <v>3.8</v>
      </c>
      <c r="AB2" s="16">
        <v>59</v>
      </c>
      <c r="AC2" s="16">
        <v>55.9</v>
      </c>
      <c r="AD2" s="16">
        <v>39.5</v>
      </c>
      <c r="AE2" s="16"/>
      <c r="AF2" s="17">
        <f t="shared" ref="AF2:AF55" si="0">DATE(MID(X2,1,3)+1911,MID(X2,4,2),MID(X2,6,2))</f>
        <v>44975</v>
      </c>
      <c r="AG2" s="18">
        <f t="shared" ref="AG2:AG55" si="1">1-(Y2-AD2)/Y2</f>
        <v>0.62898089171974525</v>
      </c>
    </row>
    <row r="3" spans="1:40">
      <c r="A3" s="20">
        <f>MAX(X:X)</f>
        <v>1140307</v>
      </c>
      <c r="B3" s="19" t="str">
        <f>K6&amp;J7</f>
        <v>4周前</v>
      </c>
      <c r="C3" s="39" t="s">
        <v>123</v>
      </c>
      <c r="D3" s="21" t="s">
        <v>17</v>
      </c>
      <c r="E3" s="20">
        <f>LOOKUP($A$3,日期,體重_kg)</f>
        <v>70.400000000000006</v>
      </c>
      <c r="F3" s="20">
        <f>LOOKUP($A$3,日期,體重變化)</f>
        <v>-0.19999999999998863</v>
      </c>
      <c r="G3" s="20" t="str">
        <f>IF(E3&lt;C8,"Q1",IF(E3&lt;C9,"Q2",IF(E3&lt;C10,"Q3",IF(E3&lt;3000,"Q4"))))</f>
        <v>Q2</v>
      </c>
      <c r="H3" s="20">
        <f>LOOKUP($A$3,日期,體脂率)</f>
        <v>6.8</v>
      </c>
      <c r="I3" s="20">
        <f>LOOKUP($A$3,日期,體脂率變化)</f>
        <v>-1.5000000000000009</v>
      </c>
      <c r="J3" s="20" t="str">
        <f>IF(H3&lt;D8,"Q1",IF(H3&lt;D9,"Q2",IF(H3&lt;D10,"Q3",IF(H3&lt;3000,"Q4"))))</f>
        <v>Q1</v>
      </c>
      <c r="K3" s="20">
        <f>LOOKUP($A$3,日期,脂肪重_kg)</f>
        <v>4.8</v>
      </c>
      <c r="L3" s="20">
        <f>LOOKUP($A$3,日期,脂肪重變化)</f>
        <v>-1.1000000000000005</v>
      </c>
      <c r="M3" s="20" t="str">
        <f>IF(K3&lt;E8,"Q1",IF(K3&lt;E9,"Q2",IF(K3&lt;E10,"Q3",IF(K3&lt;3000,"Q4"))))</f>
        <v>Q1</v>
      </c>
      <c r="N3" s="20">
        <f>LOOKUP($A$3,日期,去脂重_kg)</f>
        <v>65.599999999999994</v>
      </c>
      <c r="O3" s="20">
        <f>LOOKUP($A$3,日期,去脂重變化)</f>
        <v>0.89999999999999147</v>
      </c>
      <c r="P3" s="20" t="str">
        <f>IF(N3&lt;F8,"Q1",IF(N3&lt;F9,"Q2",IF(N3&lt;F10,"Q3",IF(N3&lt;3000,"Q4"))))</f>
        <v>Q3</v>
      </c>
      <c r="Q3" s="20">
        <f>LOOKUP($A$3,日期,肌肉量)</f>
        <v>62.2</v>
      </c>
      <c r="R3" s="20">
        <f>LOOKUP($A$3,日期,肌肉量變化)</f>
        <v>0.80000000000000426</v>
      </c>
      <c r="S3" s="20" t="str">
        <f>IF(Q3&lt;G8,"Q1",IF(Q3&lt;G9,"Q2",IF(Q3&lt;G10,"Q3",IF(Q3&lt;3000,"Q4"))))</f>
        <v>Q3</v>
      </c>
      <c r="T3" s="20">
        <f>LOOKUP($A$3,日期,身體總水份kg)</f>
        <v>46.5</v>
      </c>
      <c r="U3" s="22">
        <f>LOOKUP($A$3,日期,水分變化KG)</f>
        <v>2</v>
      </c>
      <c r="V3" s="23">
        <f>LOOKUP($A$3,日期,水分變化)</f>
        <v>3.0199748905485269E-2</v>
      </c>
      <c r="W3" s="20" t="str">
        <f>IF(T3&lt;H8,"Q1",IF(T3&lt;H9,"Q2",IF(T3&lt;H10,"Q3",IF(T3&lt;3000,"Q4"))))</f>
        <v>Q4</v>
      </c>
      <c r="X3" s="15">
        <v>1120324</v>
      </c>
      <c r="Y3" s="16">
        <v>65</v>
      </c>
      <c r="Z3" s="16">
        <v>6.7</v>
      </c>
      <c r="AA3" s="16">
        <v>4.4000000000000004</v>
      </c>
      <c r="AB3" s="16">
        <v>60.6</v>
      </c>
      <c r="AC3" s="16">
        <v>57.5</v>
      </c>
      <c r="AD3" s="16">
        <v>41.8</v>
      </c>
      <c r="AE3" s="15">
        <f t="shared" ref="AE3:AE55" si="2">X2</f>
        <v>1120218</v>
      </c>
      <c r="AF3" s="17">
        <f t="shared" si="0"/>
        <v>45009</v>
      </c>
      <c r="AG3" s="18">
        <f t="shared" si="1"/>
        <v>0.6430769230769231</v>
      </c>
      <c r="AH3" s="19">
        <f t="shared" ref="AH3:AM18" si="3">Y3-Y2</f>
        <v>2.2000000000000028</v>
      </c>
      <c r="AI3" s="24">
        <f t="shared" si="3"/>
        <v>0.60000000000000053</v>
      </c>
      <c r="AJ3" s="24">
        <f t="shared" si="3"/>
        <v>0.60000000000000053</v>
      </c>
      <c r="AK3" s="24">
        <f t="shared" si="3"/>
        <v>1.6000000000000014</v>
      </c>
      <c r="AL3" s="24">
        <f t="shared" si="3"/>
        <v>1.6000000000000014</v>
      </c>
      <c r="AM3" s="19">
        <f t="shared" si="3"/>
        <v>2.2999999999999972</v>
      </c>
      <c r="AN3" s="25">
        <f>AG3-AG2</f>
        <v>1.4096031357177852E-2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>
        <v>1120413</v>
      </c>
      <c r="Y4" s="16">
        <v>64.599999999999994</v>
      </c>
      <c r="Z4" s="16">
        <v>7.3</v>
      </c>
      <c r="AA4" s="16">
        <v>4.7</v>
      </c>
      <c r="AB4" s="16">
        <v>59.9</v>
      </c>
      <c r="AC4" s="16">
        <v>56.8</v>
      </c>
      <c r="AD4" s="16">
        <v>39.799999999999997</v>
      </c>
      <c r="AE4" s="15">
        <f t="shared" si="2"/>
        <v>1120324</v>
      </c>
      <c r="AF4" s="17">
        <f t="shared" si="0"/>
        <v>45029</v>
      </c>
      <c r="AG4" s="18">
        <f t="shared" si="1"/>
        <v>0.61609907120743035</v>
      </c>
      <c r="AH4" s="19">
        <f t="shared" si="3"/>
        <v>-0.40000000000000568</v>
      </c>
      <c r="AI4" s="24">
        <f t="shared" si="3"/>
        <v>0.59999999999999964</v>
      </c>
      <c r="AJ4" s="24">
        <f t="shared" si="3"/>
        <v>0.29999999999999982</v>
      </c>
      <c r="AK4" s="24">
        <f t="shared" si="3"/>
        <v>-0.70000000000000284</v>
      </c>
      <c r="AL4" s="24">
        <f t="shared" si="3"/>
        <v>-0.70000000000000284</v>
      </c>
      <c r="AM4" s="19">
        <f t="shared" si="3"/>
        <v>-2</v>
      </c>
      <c r="AN4" s="25">
        <f t="shared" ref="AN4:AN55" si="4">AG4-AG3</f>
        <v>-2.6977851869492753E-2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>
        <v>1120420</v>
      </c>
      <c r="Y5" s="16">
        <v>67.8</v>
      </c>
      <c r="Z5" s="16">
        <v>8.1</v>
      </c>
      <c r="AA5" s="16">
        <v>5.5</v>
      </c>
      <c r="AB5" s="16">
        <v>62.3</v>
      </c>
      <c r="AC5" s="16">
        <v>59.1</v>
      </c>
      <c r="AD5" s="16">
        <v>44.3</v>
      </c>
      <c r="AE5" s="15">
        <f t="shared" si="2"/>
        <v>1120413</v>
      </c>
      <c r="AF5" s="17">
        <f t="shared" si="0"/>
        <v>45036</v>
      </c>
      <c r="AG5" s="18">
        <f t="shared" si="1"/>
        <v>0.65339233038348077</v>
      </c>
      <c r="AH5" s="19">
        <f t="shared" si="3"/>
        <v>3.2000000000000028</v>
      </c>
      <c r="AI5" s="24">
        <f t="shared" si="3"/>
        <v>0.79999999999999982</v>
      </c>
      <c r="AJ5" s="24">
        <f t="shared" si="3"/>
        <v>0.79999999999999982</v>
      </c>
      <c r="AK5" s="24">
        <f t="shared" si="3"/>
        <v>2.3999999999999986</v>
      </c>
      <c r="AL5" s="24">
        <f t="shared" si="3"/>
        <v>2.3000000000000043</v>
      </c>
      <c r="AM5" s="19">
        <f t="shared" si="3"/>
        <v>4.5</v>
      </c>
      <c r="AN5" s="25">
        <f t="shared" si="4"/>
        <v>3.729325917605042E-2</v>
      </c>
    </row>
    <row r="6" spans="1:40">
      <c r="B6" s="29" t="s">
        <v>10</v>
      </c>
      <c r="C6" s="31">
        <f t="shared" ref="C6:H6" si="5">_xlfn.QUARTILE.INC(Y:Y,1)</f>
        <v>66.7</v>
      </c>
      <c r="D6" s="31">
        <f t="shared" si="5"/>
        <v>7.6</v>
      </c>
      <c r="E6" s="31">
        <f t="shared" si="5"/>
        <v>5</v>
      </c>
      <c r="F6" s="31">
        <f t="shared" si="5"/>
        <v>61.4</v>
      </c>
      <c r="G6" s="31">
        <f t="shared" si="5"/>
        <v>58.2</v>
      </c>
      <c r="H6" s="31">
        <f t="shared" si="5"/>
        <v>41.5</v>
      </c>
      <c r="J6" s="28">
        <f>A4-B4</f>
        <v>31</v>
      </c>
      <c r="K6" s="28">
        <f>ROUND(K7,0)</f>
        <v>4</v>
      </c>
      <c r="X6" s="15">
        <v>1120504</v>
      </c>
      <c r="Y6" s="16">
        <v>64.3</v>
      </c>
      <c r="Z6" s="16">
        <v>7.5</v>
      </c>
      <c r="AA6" s="16">
        <v>4.8</v>
      </c>
      <c r="AB6" s="16">
        <v>59.5</v>
      </c>
      <c r="AC6" s="16">
        <v>56.4</v>
      </c>
      <c r="AD6" s="16">
        <v>39.799999999999997</v>
      </c>
      <c r="AE6" s="15">
        <f t="shared" si="2"/>
        <v>1120420</v>
      </c>
      <c r="AF6" s="17">
        <f t="shared" si="0"/>
        <v>45050</v>
      </c>
      <c r="AG6" s="18">
        <f t="shared" si="1"/>
        <v>0.61897356143079318</v>
      </c>
      <c r="AH6" s="19">
        <f t="shared" si="3"/>
        <v>-3.5</v>
      </c>
      <c r="AI6" s="24">
        <f t="shared" si="3"/>
        <v>-0.59999999999999964</v>
      </c>
      <c r="AJ6" s="24">
        <f t="shared" si="3"/>
        <v>-0.70000000000000018</v>
      </c>
      <c r="AK6" s="24">
        <f t="shared" si="3"/>
        <v>-2.7999999999999972</v>
      </c>
      <c r="AL6" s="24">
        <f t="shared" si="3"/>
        <v>-2.7000000000000028</v>
      </c>
      <c r="AM6" s="19">
        <f t="shared" si="3"/>
        <v>-4.5</v>
      </c>
      <c r="AN6" s="25">
        <f t="shared" si="4"/>
        <v>-3.4418768952687584E-2</v>
      </c>
    </row>
    <row r="7" spans="1:40">
      <c r="B7" s="19" t="str">
        <f>C3</f>
        <v>徐晧祐</v>
      </c>
      <c r="C7" s="19">
        <f>E3</f>
        <v>70.400000000000006</v>
      </c>
      <c r="D7" s="19">
        <f>H3</f>
        <v>6.8</v>
      </c>
      <c r="E7" s="19">
        <f>K3</f>
        <v>4.8</v>
      </c>
      <c r="F7" s="19">
        <f>N3</f>
        <v>65.599999999999994</v>
      </c>
      <c r="G7" s="19">
        <f>Q3</f>
        <v>62.2</v>
      </c>
      <c r="H7" s="19">
        <f>T3</f>
        <v>46.5</v>
      </c>
      <c r="J7" s="32" t="s">
        <v>21</v>
      </c>
      <c r="K7" s="19">
        <f>J6/7</f>
        <v>4.4285714285714288</v>
      </c>
      <c r="X7" s="15">
        <v>1120713</v>
      </c>
      <c r="Y7" s="16">
        <v>70.5</v>
      </c>
      <c r="Z7" s="16">
        <v>9.8000000000000007</v>
      </c>
      <c r="AA7" s="16">
        <v>6.9</v>
      </c>
      <c r="AB7" s="16">
        <v>63.6</v>
      </c>
      <c r="AC7" s="16">
        <v>60.3</v>
      </c>
      <c r="AD7" s="16">
        <v>44.8</v>
      </c>
      <c r="AE7" s="15">
        <f t="shared" si="2"/>
        <v>1120504</v>
      </c>
      <c r="AF7" s="17">
        <f t="shared" si="0"/>
        <v>45120</v>
      </c>
      <c r="AG7" s="18">
        <f t="shared" si="1"/>
        <v>0.63546099290780145</v>
      </c>
      <c r="AH7" s="19">
        <f t="shared" si="3"/>
        <v>6.2000000000000028</v>
      </c>
      <c r="AI7" s="24">
        <f t="shared" si="3"/>
        <v>2.3000000000000007</v>
      </c>
      <c r="AJ7" s="24">
        <f t="shared" si="3"/>
        <v>2.1000000000000005</v>
      </c>
      <c r="AK7" s="24">
        <f t="shared" si="3"/>
        <v>4.1000000000000014</v>
      </c>
      <c r="AL7" s="24">
        <f t="shared" si="3"/>
        <v>3.8999999999999986</v>
      </c>
      <c r="AM7" s="19">
        <f t="shared" si="3"/>
        <v>5</v>
      </c>
      <c r="AN7" s="25">
        <f t="shared" si="4"/>
        <v>1.6487431477008263E-2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69.5</v>
      </c>
      <c r="D8" s="31">
        <f t="shared" si="6"/>
        <v>8.1999999999999993</v>
      </c>
      <c r="E8" s="31">
        <f t="shared" si="6"/>
        <v>5.7</v>
      </c>
      <c r="F8" s="31">
        <f t="shared" si="6"/>
        <v>63.1</v>
      </c>
      <c r="G8" s="31">
        <f t="shared" si="6"/>
        <v>59.8</v>
      </c>
      <c r="H8" s="31">
        <f t="shared" si="6"/>
        <v>43</v>
      </c>
      <c r="J8" s="30"/>
      <c r="K8" s="30"/>
      <c r="L8" s="30"/>
      <c r="M8" s="30"/>
      <c r="N8" s="30"/>
      <c r="O8" s="30"/>
      <c r="X8" s="15">
        <v>1120720</v>
      </c>
      <c r="Y8" s="16">
        <v>65.8</v>
      </c>
      <c r="Z8" s="16">
        <v>7.6</v>
      </c>
      <c r="AA8" s="16">
        <v>5</v>
      </c>
      <c r="AB8" s="16">
        <v>60.8</v>
      </c>
      <c r="AC8" s="16">
        <v>57.7</v>
      </c>
      <c r="AD8" s="16">
        <v>39.9</v>
      </c>
      <c r="AE8" s="15">
        <f t="shared" si="2"/>
        <v>1120713</v>
      </c>
      <c r="AF8" s="17">
        <f t="shared" si="0"/>
        <v>45127</v>
      </c>
      <c r="AG8" s="18">
        <f t="shared" si="1"/>
        <v>0.6063829787234043</v>
      </c>
      <c r="AH8" s="19">
        <f t="shared" si="3"/>
        <v>-4.7000000000000028</v>
      </c>
      <c r="AI8" s="24">
        <f t="shared" si="3"/>
        <v>-2.2000000000000011</v>
      </c>
      <c r="AJ8" s="24">
        <f t="shared" si="3"/>
        <v>-1.9000000000000004</v>
      </c>
      <c r="AK8" s="24">
        <f t="shared" si="3"/>
        <v>-2.8000000000000043</v>
      </c>
      <c r="AL8" s="24">
        <f t="shared" si="3"/>
        <v>-2.5999999999999943</v>
      </c>
      <c r="AM8" s="19">
        <f t="shared" si="3"/>
        <v>-4.8999999999999986</v>
      </c>
      <c r="AN8" s="25">
        <f t="shared" si="4"/>
        <v>-2.907801418439715E-2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70.599999999999994</v>
      </c>
      <c r="D9" s="31">
        <f t="shared" si="7"/>
        <v>9.5</v>
      </c>
      <c r="E9" s="31">
        <f t="shared" si="7"/>
        <v>6.7</v>
      </c>
      <c r="F9" s="31">
        <f t="shared" si="7"/>
        <v>64.599999999999994</v>
      </c>
      <c r="G9" s="31">
        <f t="shared" si="7"/>
        <v>61.3</v>
      </c>
      <c r="H9" s="31">
        <f t="shared" si="7"/>
        <v>44.5</v>
      </c>
      <c r="X9" s="15">
        <v>1120817</v>
      </c>
      <c r="Y9" s="16">
        <v>69.5</v>
      </c>
      <c r="Z9" s="16">
        <v>10.4</v>
      </c>
      <c r="AA9" s="16">
        <v>7.2</v>
      </c>
      <c r="AB9" s="16">
        <v>62.3</v>
      </c>
      <c r="AC9" s="16">
        <v>59.1</v>
      </c>
      <c r="AD9" s="16">
        <v>42.5</v>
      </c>
      <c r="AE9" s="15">
        <f t="shared" si="2"/>
        <v>1120720</v>
      </c>
      <c r="AF9" s="17">
        <f t="shared" si="0"/>
        <v>45155</v>
      </c>
      <c r="AG9" s="18">
        <f t="shared" si="1"/>
        <v>0.61151079136690645</v>
      </c>
      <c r="AH9" s="19">
        <f t="shared" si="3"/>
        <v>3.7000000000000028</v>
      </c>
      <c r="AI9" s="24">
        <f t="shared" si="3"/>
        <v>2.8000000000000007</v>
      </c>
      <c r="AJ9" s="24">
        <f t="shared" si="3"/>
        <v>2.2000000000000002</v>
      </c>
      <c r="AK9" s="24">
        <f t="shared" si="3"/>
        <v>1.5</v>
      </c>
      <c r="AL9" s="24">
        <f t="shared" si="3"/>
        <v>1.3999999999999986</v>
      </c>
      <c r="AM9" s="19">
        <f t="shared" si="3"/>
        <v>2.6000000000000014</v>
      </c>
      <c r="AN9" s="25">
        <f t="shared" si="4"/>
        <v>5.1278126435021498E-3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73</v>
      </c>
      <c r="D10" s="31">
        <f t="shared" si="8"/>
        <v>10.4</v>
      </c>
      <c r="E10" s="31">
        <f t="shared" si="8"/>
        <v>7.3</v>
      </c>
      <c r="F10" s="31">
        <f t="shared" si="8"/>
        <v>66.900000000000006</v>
      </c>
      <c r="G10" s="31">
        <f t="shared" si="8"/>
        <v>63.5</v>
      </c>
      <c r="H10" s="31">
        <f t="shared" si="8"/>
        <v>46.5</v>
      </c>
      <c r="J10" s="30"/>
      <c r="K10" s="30"/>
      <c r="L10" s="30"/>
      <c r="M10" s="30"/>
      <c r="N10" s="30"/>
      <c r="O10" s="30"/>
      <c r="X10" s="15">
        <v>1120824</v>
      </c>
      <c r="Y10" s="16">
        <v>67.900000000000006</v>
      </c>
      <c r="Z10" s="16">
        <v>8.1999999999999993</v>
      </c>
      <c r="AA10" s="16">
        <v>5.6</v>
      </c>
      <c r="AB10" s="16">
        <v>62.3</v>
      </c>
      <c r="AC10" s="16">
        <v>59.1</v>
      </c>
      <c r="AD10" s="16">
        <v>42.3</v>
      </c>
      <c r="AE10" s="15">
        <f t="shared" si="2"/>
        <v>1120817</v>
      </c>
      <c r="AF10" s="17">
        <f t="shared" si="0"/>
        <v>45162</v>
      </c>
      <c r="AG10" s="18">
        <f t="shared" si="1"/>
        <v>0.62297496318114864</v>
      </c>
      <c r="AH10" s="19">
        <f t="shared" si="3"/>
        <v>-1.5999999999999943</v>
      </c>
      <c r="AI10" s="24">
        <f t="shared" si="3"/>
        <v>-2.2000000000000011</v>
      </c>
      <c r="AJ10" s="24">
        <f t="shared" si="3"/>
        <v>-1.6000000000000005</v>
      </c>
      <c r="AK10" s="24">
        <f t="shared" si="3"/>
        <v>0</v>
      </c>
      <c r="AL10" s="24">
        <f t="shared" si="3"/>
        <v>0</v>
      </c>
      <c r="AM10" s="19">
        <f t="shared" si="3"/>
        <v>-0.20000000000000284</v>
      </c>
      <c r="AN10" s="25">
        <f t="shared" si="4"/>
        <v>1.1464171814242197E-2</v>
      </c>
    </row>
    <row r="11" spans="1:40">
      <c r="Q11" s="28" t="s">
        <v>23</v>
      </c>
      <c r="X11" s="15">
        <v>1120831</v>
      </c>
      <c r="Y11" s="16">
        <v>66.7</v>
      </c>
      <c r="Z11" s="16">
        <v>7.9</v>
      </c>
      <c r="AA11" s="16">
        <v>5.3</v>
      </c>
      <c r="AB11" s="16">
        <v>61.4</v>
      </c>
      <c r="AC11" s="16">
        <v>58.2</v>
      </c>
      <c r="AD11" s="16">
        <v>41.2</v>
      </c>
      <c r="AE11" s="15">
        <f t="shared" si="2"/>
        <v>1120824</v>
      </c>
      <c r="AF11" s="17">
        <f t="shared" si="0"/>
        <v>45169</v>
      </c>
      <c r="AG11" s="18">
        <f t="shared" si="1"/>
        <v>0.61769115442278855</v>
      </c>
      <c r="AH11" s="19">
        <f t="shared" si="3"/>
        <v>-1.2000000000000028</v>
      </c>
      <c r="AI11" s="24">
        <f t="shared" si="3"/>
        <v>-0.29999999999999893</v>
      </c>
      <c r="AJ11" s="24">
        <f t="shared" si="3"/>
        <v>-0.29999999999999982</v>
      </c>
      <c r="AK11" s="24">
        <f t="shared" si="3"/>
        <v>-0.89999999999999858</v>
      </c>
      <c r="AL11" s="24">
        <f t="shared" si="3"/>
        <v>-0.89999999999999858</v>
      </c>
      <c r="AM11" s="19">
        <f t="shared" si="3"/>
        <v>-1.0999999999999943</v>
      </c>
      <c r="AN11" s="25">
        <f t="shared" si="4"/>
        <v>-5.2838087583600979E-3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>
        <v>1120907</v>
      </c>
      <c r="Y12" s="16">
        <v>66.900000000000006</v>
      </c>
      <c r="Z12" s="16">
        <v>7.9</v>
      </c>
      <c r="AA12" s="16">
        <v>5.3</v>
      </c>
      <c r="AB12" s="16">
        <v>61.6</v>
      </c>
      <c r="AC12" s="16">
        <v>58.4</v>
      </c>
      <c r="AD12" s="16">
        <v>41.5</v>
      </c>
      <c r="AE12" s="15">
        <f t="shared" si="2"/>
        <v>1120831</v>
      </c>
      <c r="AF12" s="17">
        <f t="shared" si="0"/>
        <v>45176</v>
      </c>
      <c r="AG12" s="18">
        <f t="shared" si="1"/>
        <v>0.62032884902840046</v>
      </c>
      <c r="AH12" s="19">
        <f t="shared" si="3"/>
        <v>0.20000000000000284</v>
      </c>
      <c r="AI12" s="24">
        <f t="shared" si="3"/>
        <v>0</v>
      </c>
      <c r="AJ12" s="24">
        <f t="shared" si="3"/>
        <v>0</v>
      </c>
      <c r="AK12" s="24">
        <f t="shared" si="3"/>
        <v>0.20000000000000284</v>
      </c>
      <c r="AL12" s="24">
        <f t="shared" si="3"/>
        <v>0.19999999999999574</v>
      </c>
      <c r="AM12" s="19">
        <f t="shared" si="3"/>
        <v>0.29999999999999716</v>
      </c>
      <c r="AN12" s="25">
        <f t="shared" si="4"/>
        <v>2.6376946056119177E-3</v>
      </c>
    </row>
    <row r="13" spans="1:40">
      <c r="B13" s="19">
        <f>LOOKUP(B14,日期,上次量測)</f>
        <v>1130502</v>
      </c>
      <c r="C13" s="19">
        <f t="shared" ref="C13:C18" si="9">LOOKUP(B13,日期,體重_kg)</f>
        <v>72</v>
      </c>
      <c r="D13" s="19">
        <f t="shared" ref="D13:D18" si="10">LOOKUP(B13,日期,體脂率)</f>
        <v>9.3000000000000007</v>
      </c>
      <c r="E13" s="19">
        <f t="shared" ref="E13:E18" si="11">LOOKUP(B13,日期,脂肪重_kg)</f>
        <v>6.7</v>
      </c>
      <c r="F13" s="19">
        <f t="shared" ref="F13:F18" si="12">LOOKUP(B13,日期,去脂重_kg)</f>
        <v>65.3</v>
      </c>
      <c r="G13" s="19">
        <f t="shared" ref="G13:G18" si="13">LOOKUP(B13,日期,肌肉量)</f>
        <v>61.9</v>
      </c>
      <c r="H13" s="19">
        <f t="shared" ref="H13:H18" si="14">LOOKUP(B13,日期,身體總水份kg)</f>
        <v>44.8</v>
      </c>
      <c r="I13" s="25">
        <f t="shared" ref="I13:I18" si="15">LOOKUP(B13,日期,身體總水份)</f>
        <v>0.62222222222222223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>
        <v>1120914</v>
      </c>
      <c r="Y13" s="16">
        <v>65.5</v>
      </c>
      <c r="Z13" s="16">
        <v>6.9</v>
      </c>
      <c r="AA13" s="16">
        <v>4.5</v>
      </c>
      <c r="AB13" s="16">
        <v>61</v>
      </c>
      <c r="AC13" s="16">
        <v>57.8</v>
      </c>
      <c r="AD13" s="16">
        <v>41</v>
      </c>
      <c r="AE13" s="15">
        <f t="shared" si="2"/>
        <v>1120907</v>
      </c>
      <c r="AF13" s="17">
        <f t="shared" si="0"/>
        <v>45183</v>
      </c>
      <c r="AG13" s="18">
        <f t="shared" si="1"/>
        <v>0.62595419847328237</v>
      </c>
      <c r="AH13" s="19">
        <f t="shared" si="3"/>
        <v>-1.4000000000000057</v>
      </c>
      <c r="AI13" s="24">
        <f t="shared" si="3"/>
        <v>-1</v>
      </c>
      <c r="AJ13" s="24">
        <f t="shared" si="3"/>
        <v>-0.79999999999999982</v>
      </c>
      <c r="AK13" s="24">
        <f t="shared" si="3"/>
        <v>-0.60000000000000142</v>
      </c>
      <c r="AL13" s="24">
        <f t="shared" si="3"/>
        <v>-0.60000000000000142</v>
      </c>
      <c r="AM13" s="19">
        <f t="shared" si="3"/>
        <v>-0.5</v>
      </c>
      <c r="AN13" s="25">
        <f t="shared" si="4"/>
        <v>5.6253494448819108E-3</v>
      </c>
    </row>
    <row r="14" spans="1:40">
      <c r="B14" s="19">
        <f>LOOKUP(B15,日期,上次量測)</f>
        <v>1130509</v>
      </c>
      <c r="C14" s="19">
        <f t="shared" si="9"/>
        <v>71.8</v>
      </c>
      <c r="D14" s="19">
        <f t="shared" si="10"/>
        <v>8.1</v>
      </c>
      <c r="E14" s="19">
        <f t="shared" si="11"/>
        <v>5.8</v>
      </c>
      <c r="F14" s="19">
        <f t="shared" si="12"/>
        <v>66</v>
      </c>
      <c r="G14" s="19">
        <f t="shared" si="13"/>
        <v>62.6</v>
      </c>
      <c r="H14" s="19">
        <f t="shared" si="14"/>
        <v>45.6</v>
      </c>
      <c r="I14" s="25">
        <f t="shared" si="15"/>
        <v>0.63509749303621177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>
        <v>1121019</v>
      </c>
      <c r="Y14" s="16">
        <v>64.599999999999994</v>
      </c>
      <c r="Z14" s="16">
        <v>7.8</v>
      </c>
      <c r="AA14" s="16">
        <v>5</v>
      </c>
      <c r="AB14" s="16">
        <v>59.6</v>
      </c>
      <c r="AC14" s="16">
        <v>56.5</v>
      </c>
      <c r="AD14" s="16">
        <v>38.200000000000003</v>
      </c>
      <c r="AE14" s="15">
        <f t="shared" si="2"/>
        <v>1120914</v>
      </c>
      <c r="AF14" s="17">
        <f t="shared" si="0"/>
        <v>45218</v>
      </c>
      <c r="AG14" s="18">
        <f t="shared" si="1"/>
        <v>0.59133126934984537</v>
      </c>
      <c r="AH14" s="19">
        <f t="shared" si="3"/>
        <v>-0.90000000000000568</v>
      </c>
      <c r="AI14" s="24">
        <f t="shared" si="3"/>
        <v>0.89999999999999947</v>
      </c>
      <c r="AJ14" s="24">
        <f t="shared" si="3"/>
        <v>0.5</v>
      </c>
      <c r="AK14" s="24">
        <f t="shared" si="3"/>
        <v>-1.3999999999999986</v>
      </c>
      <c r="AL14" s="24">
        <f t="shared" si="3"/>
        <v>-1.2999999999999972</v>
      </c>
      <c r="AM14" s="19">
        <f t="shared" si="3"/>
        <v>-2.7999999999999972</v>
      </c>
      <c r="AN14" s="25">
        <f t="shared" si="4"/>
        <v>-3.4622929123437007E-2</v>
      </c>
    </row>
    <row r="15" spans="1:40">
      <c r="B15" s="19">
        <f>LOOKUP(B16,日期,上次量測)</f>
        <v>1130620</v>
      </c>
      <c r="C15" s="19">
        <f t="shared" si="9"/>
        <v>73</v>
      </c>
      <c r="D15" s="19">
        <f t="shared" si="10"/>
        <v>8.3000000000000007</v>
      </c>
      <c r="E15" s="19">
        <f t="shared" si="11"/>
        <v>6.1</v>
      </c>
      <c r="F15" s="19">
        <f t="shared" si="12"/>
        <v>66.900000000000006</v>
      </c>
      <c r="G15" s="19">
        <f t="shared" si="13"/>
        <v>63.5</v>
      </c>
      <c r="H15" s="19">
        <f t="shared" si="14"/>
        <v>46.3</v>
      </c>
      <c r="I15" s="25">
        <f t="shared" si="15"/>
        <v>0.63424657534246576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>
        <v>1121102</v>
      </c>
      <c r="Y15" s="16">
        <v>69.8</v>
      </c>
      <c r="Z15" s="16">
        <v>9.6999999999999993</v>
      </c>
      <c r="AA15" s="16">
        <v>6.8</v>
      </c>
      <c r="AB15" s="16">
        <v>63</v>
      </c>
      <c r="AC15" s="16">
        <v>59.7</v>
      </c>
      <c r="AD15" s="16">
        <v>44</v>
      </c>
      <c r="AE15" s="15">
        <f t="shared" si="2"/>
        <v>1121019</v>
      </c>
      <c r="AF15" s="17">
        <f t="shared" si="0"/>
        <v>45232</v>
      </c>
      <c r="AG15" s="18">
        <f t="shared" si="1"/>
        <v>0.63037249283667629</v>
      </c>
      <c r="AH15" s="19">
        <f t="shared" si="3"/>
        <v>5.2000000000000028</v>
      </c>
      <c r="AI15" s="24">
        <f t="shared" si="3"/>
        <v>1.8999999999999995</v>
      </c>
      <c r="AJ15" s="24">
        <f t="shared" si="3"/>
        <v>1.7999999999999998</v>
      </c>
      <c r="AK15" s="24">
        <f t="shared" si="3"/>
        <v>3.3999999999999986</v>
      </c>
      <c r="AL15" s="24">
        <f t="shared" si="3"/>
        <v>3.2000000000000028</v>
      </c>
      <c r="AM15" s="19">
        <f t="shared" si="3"/>
        <v>5.7999999999999972</v>
      </c>
      <c r="AN15" s="25">
        <f t="shared" si="4"/>
        <v>3.9041223486830923E-2</v>
      </c>
    </row>
    <row r="16" spans="1:40">
      <c r="B16" s="19">
        <f>LOOKUP(B17,日期,上次量測)</f>
        <v>1131114</v>
      </c>
      <c r="C16" s="19">
        <f t="shared" si="9"/>
        <v>72.099999999999994</v>
      </c>
      <c r="D16" s="19">
        <f t="shared" si="10"/>
        <v>8.5</v>
      </c>
      <c r="E16" s="19">
        <f t="shared" si="11"/>
        <v>6.1</v>
      </c>
      <c r="F16" s="19">
        <f t="shared" si="12"/>
        <v>66</v>
      </c>
      <c r="G16" s="19">
        <f t="shared" si="13"/>
        <v>62.6</v>
      </c>
      <c r="H16" s="19">
        <f t="shared" si="14"/>
        <v>46</v>
      </c>
      <c r="I16" s="25">
        <f t="shared" si="15"/>
        <v>0.63800277392510407</v>
      </c>
      <c r="P16" s="31"/>
      <c r="Q16" s="31"/>
      <c r="R16" s="31"/>
      <c r="S16" s="31"/>
      <c r="T16" s="31"/>
      <c r="U16" s="31"/>
      <c r="V16" s="31"/>
      <c r="W16" s="31"/>
      <c r="X16" s="15">
        <v>1121116</v>
      </c>
      <c r="Y16" s="16">
        <v>70.5</v>
      </c>
      <c r="Z16" s="16">
        <v>10.199999999999999</v>
      </c>
      <c r="AA16" s="16">
        <v>7.2</v>
      </c>
      <c r="AB16" s="16">
        <v>63.3</v>
      </c>
      <c r="AC16" s="16">
        <v>60</v>
      </c>
      <c r="AD16" s="16">
        <v>43</v>
      </c>
      <c r="AE16" s="15">
        <f t="shared" si="2"/>
        <v>1121102</v>
      </c>
      <c r="AF16" s="17">
        <f t="shared" si="0"/>
        <v>45246</v>
      </c>
      <c r="AG16" s="18">
        <f t="shared" si="1"/>
        <v>0.60992907801418439</v>
      </c>
      <c r="AH16" s="19">
        <f t="shared" si="3"/>
        <v>0.70000000000000284</v>
      </c>
      <c r="AI16" s="24">
        <f t="shared" si="3"/>
        <v>0.5</v>
      </c>
      <c r="AJ16" s="24">
        <f t="shared" si="3"/>
        <v>0.40000000000000036</v>
      </c>
      <c r="AK16" s="24">
        <f t="shared" si="3"/>
        <v>0.29999999999999716</v>
      </c>
      <c r="AL16" s="24">
        <f t="shared" si="3"/>
        <v>0.29999999999999716</v>
      </c>
      <c r="AM16" s="19">
        <f t="shared" si="3"/>
        <v>-1</v>
      </c>
      <c r="AN16" s="25">
        <f t="shared" si="4"/>
        <v>-2.0443414822491901E-2</v>
      </c>
    </row>
    <row r="17" spans="1:40">
      <c r="B17" s="19">
        <f>LOOKUP(B18,日期,上次量測)</f>
        <v>1140204</v>
      </c>
      <c r="C17" s="19">
        <f t="shared" si="9"/>
        <v>70.599999999999994</v>
      </c>
      <c r="D17" s="19">
        <f t="shared" si="10"/>
        <v>8.3000000000000007</v>
      </c>
      <c r="E17" s="19">
        <f t="shared" si="11"/>
        <v>5.9</v>
      </c>
      <c r="F17" s="19">
        <f t="shared" si="12"/>
        <v>64.7</v>
      </c>
      <c r="G17" s="19">
        <f t="shared" si="13"/>
        <v>61.4</v>
      </c>
      <c r="H17" s="19">
        <f t="shared" si="14"/>
        <v>44.5</v>
      </c>
      <c r="I17" s="25">
        <f t="shared" si="15"/>
        <v>0.63031161473087827</v>
      </c>
      <c r="Q17" s="31"/>
      <c r="R17" s="31"/>
      <c r="S17" s="31"/>
      <c r="T17" s="31"/>
      <c r="U17" s="31"/>
      <c r="V17" s="31"/>
      <c r="W17" s="31"/>
      <c r="X17" s="15">
        <v>1121123</v>
      </c>
      <c r="Y17" s="16">
        <v>70</v>
      </c>
      <c r="Z17" s="16">
        <v>9.8000000000000007</v>
      </c>
      <c r="AA17" s="16">
        <v>6.9</v>
      </c>
      <c r="AB17" s="16">
        <v>63.1</v>
      </c>
      <c r="AC17" s="16">
        <v>59.8</v>
      </c>
      <c r="AD17" s="16">
        <v>42.4</v>
      </c>
      <c r="AE17" s="15">
        <f t="shared" si="2"/>
        <v>1121116</v>
      </c>
      <c r="AF17" s="17">
        <f t="shared" si="0"/>
        <v>45253</v>
      </c>
      <c r="AG17" s="18">
        <f t="shared" si="1"/>
        <v>0.60571428571428565</v>
      </c>
      <c r="AH17" s="19">
        <f t="shared" si="3"/>
        <v>-0.5</v>
      </c>
      <c r="AI17" s="24">
        <f t="shared" si="3"/>
        <v>-0.39999999999999858</v>
      </c>
      <c r="AJ17" s="24">
        <f t="shared" si="3"/>
        <v>-0.29999999999999982</v>
      </c>
      <c r="AK17" s="24">
        <f t="shared" si="3"/>
        <v>-0.19999999999999574</v>
      </c>
      <c r="AL17" s="24">
        <f t="shared" si="3"/>
        <v>-0.20000000000000284</v>
      </c>
      <c r="AM17" s="19">
        <f t="shared" si="3"/>
        <v>-0.60000000000000142</v>
      </c>
      <c r="AN17" s="25">
        <f t="shared" si="4"/>
        <v>-4.2147922998987397E-3</v>
      </c>
    </row>
    <row r="18" spans="1:40" ht="18.649999999999999" customHeight="1">
      <c r="A18" s="19"/>
      <c r="B18" s="19">
        <f>A3</f>
        <v>1140307</v>
      </c>
      <c r="C18" s="19">
        <f t="shared" si="9"/>
        <v>70.400000000000006</v>
      </c>
      <c r="D18" s="19">
        <f t="shared" si="10"/>
        <v>6.8</v>
      </c>
      <c r="E18" s="19">
        <f t="shared" si="11"/>
        <v>4.8</v>
      </c>
      <c r="F18" s="19">
        <f t="shared" si="12"/>
        <v>65.599999999999994</v>
      </c>
      <c r="G18" s="19">
        <f t="shared" si="13"/>
        <v>62.2</v>
      </c>
      <c r="H18" s="19">
        <f t="shared" si="14"/>
        <v>46.5</v>
      </c>
      <c r="I18" s="25">
        <f t="shared" si="15"/>
        <v>0.66051136363636354</v>
      </c>
      <c r="X18" s="15">
        <v>1121207</v>
      </c>
      <c r="Y18" s="16">
        <v>70.2</v>
      </c>
      <c r="Z18" s="16">
        <v>9.5</v>
      </c>
      <c r="AA18" s="16">
        <v>6.7</v>
      </c>
      <c r="AB18" s="16">
        <v>63.5</v>
      </c>
      <c r="AC18" s="16">
        <v>60.2</v>
      </c>
      <c r="AD18" s="16">
        <v>42.8</v>
      </c>
      <c r="AE18" s="15">
        <f t="shared" si="2"/>
        <v>1121123</v>
      </c>
      <c r="AF18" s="17">
        <f t="shared" si="0"/>
        <v>45267</v>
      </c>
      <c r="AG18" s="18">
        <f t="shared" si="1"/>
        <v>0.60968660968660959</v>
      </c>
      <c r="AH18" s="19">
        <f t="shared" si="3"/>
        <v>0.20000000000000284</v>
      </c>
      <c r="AI18" s="24">
        <f t="shared" si="3"/>
        <v>-0.30000000000000071</v>
      </c>
      <c r="AJ18" s="24">
        <f t="shared" si="3"/>
        <v>-0.20000000000000018</v>
      </c>
      <c r="AK18" s="24">
        <f t="shared" si="3"/>
        <v>0.39999999999999858</v>
      </c>
      <c r="AL18" s="24">
        <f t="shared" si="3"/>
        <v>0.40000000000000568</v>
      </c>
      <c r="AM18" s="19">
        <f t="shared" si="3"/>
        <v>0.39999999999999858</v>
      </c>
      <c r="AN18" s="25">
        <f t="shared" si="4"/>
        <v>3.9723239723239434E-3</v>
      </c>
    </row>
    <row r="19" spans="1:40">
      <c r="A19" s="19"/>
      <c r="X19" s="15">
        <v>1121221</v>
      </c>
      <c r="Y19" s="16">
        <v>70.7</v>
      </c>
      <c r="Z19" s="16">
        <v>9.6</v>
      </c>
      <c r="AA19" s="16">
        <v>6.8</v>
      </c>
      <c r="AB19" s="16">
        <v>63.9</v>
      </c>
      <c r="AC19" s="16">
        <v>60.6</v>
      </c>
      <c r="AD19" s="16">
        <v>43.9</v>
      </c>
      <c r="AE19" s="15">
        <f t="shared" si="2"/>
        <v>1121207</v>
      </c>
      <c r="AF19" s="17">
        <f t="shared" si="0"/>
        <v>45281</v>
      </c>
      <c r="AG19" s="18">
        <f t="shared" si="1"/>
        <v>0.62093352192362095</v>
      </c>
      <c r="AH19" s="19">
        <f t="shared" ref="AH19:AM34" si="16">Y19-Y18</f>
        <v>0.5</v>
      </c>
      <c r="AI19" s="24">
        <f t="shared" si="16"/>
        <v>9.9999999999999645E-2</v>
      </c>
      <c r="AJ19" s="24">
        <f t="shared" si="16"/>
        <v>9.9999999999999645E-2</v>
      </c>
      <c r="AK19" s="24">
        <f t="shared" si="16"/>
        <v>0.39999999999999858</v>
      </c>
      <c r="AL19" s="24">
        <f t="shared" si="16"/>
        <v>0.39999999999999858</v>
      </c>
      <c r="AM19" s="19">
        <f t="shared" si="16"/>
        <v>1.1000000000000014</v>
      </c>
      <c r="AN19" s="25">
        <f t="shared" si="4"/>
        <v>1.1246912237011353E-2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>
        <v>1130124</v>
      </c>
      <c r="Y20" s="16">
        <v>67.2</v>
      </c>
      <c r="Z20" s="16">
        <v>7.6</v>
      </c>
      <c r="AA20" s="16">
        <v>5.0999999999999996</v>
      </c>
      <c r="AB20" s="16">
        <v>62.1</v>
      </c>
      <c r="AC20" s="16">
        <v>58.9</v>
      </c>
      <c r="AD20" s="16">
        <v>41.7</v>
      </c>
      <c r="AE20" s="15">
        <f t="shared" si="2"/>
        <v>1121221</v>
      </c>
      <c r="AF20" s="17">
        <f t="shared" si="0"/>
        <v>45315</v>
      </c>
      <c r="AG20" s="18">
        <f t="shared" si="1"/>
        <v>0.6205357142857143</v>
      </c>
      <c r="AH20" s="19">
        <f t="shared" si="16"/>
        <v>-3.5</v>
      </c>
      <c r="AI20" s="24">
        <f t="shared" si="16"/>
        <v>-2</v>
      </c>
      <c r="AJ20" s="24">
        <f t="shared" si="16"/>
        <v>-1.7000000000000002</v>
      </c>
      <c r="AK20" s="24">
        <f t="shared" si="16"/>
        <v>-1.7999999999999972</v>
      </c>
      <c r="AL20" s="24">
        <f t="shared" si="16"/>
        <v>-1.7000000000000028</v>
      </c>
      <c r="AM20" s="19">
        <f t="shared" si="16"/>
        <v>-2.1999999999999957</v>
      </c>
      <c r="AN20" s="25">
        <f t="shared" si="4"/>
        <v>-3.978076379066442E-4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>
        <v>1130229</v>
      </c>
      <c r="Y21" s="16">
        <v>68.8</v>
      </c>
      <c r="Z21" s="16">
        <v>8</v>
      </c>
      <c r="AA21" s="16">
        <v>5.5</v>
      </c>
      <c r="AB21" s="16">
        <v>63.3</v>
      </c>
      <c r="AC21" s="16">
        <v>60</v>
      </c>
      <c r="AD21" s="16">
        <v>43.6</v>
      </c>
      <c r="AE21" s="15">
        <f t="shared" si="2"/>
        <v>1130124</v>
      </c>
      <c r="AF21" s="17">
        <f t="shared" si="0"/>
        <v>45351</v>
      </c>
      <c r="AG21" s="18">
        <f t="shared" si="1"/>
        <v>0.63372093023255816</v>
      </c>
      <c r="AH21" s="19">
        <f t="shared" si="16"/>
        <v>1.5999999999999943</v>
      </c>
      <c r="AI21" s="24">
        <f t="shared" si="16"/>
        <v>0.40000000000000036</v>
      </c>
      <c r="AJ21" s="24">
        <f t="shared" si="16"/>
        <v>0.40000000000000036</v>
      </c>
      <c r="AK21" s="24">
        <f t="shared" si="16"/>
        <v>1.1999999999999957</v>
      </c>
      <c r="AL21" s="24">
        <f t="shared" si="16"/>
        <v>1.1000000000000014</v>
      </c>
      <c r="AM21" s="19">
        <f t="shared" si="16"/>
        <v>1.8999999999999986</v>
      </c>
      <c r="AN21" s="25">
        <f t="shared" si="4"/>
        <v>1.3185215946843853E-2</v>
      </c>
    </row>
    <row r="22" spans="1:40">
      <c r="X22" s="15">
        <v>1130307</v>
      </c>
      <c r="Y22" s="16">
        <v>69.5</v>
      </c>
      <c r="Z22" s="16">
        <v>8.1999999999999993</v>
      </c>
      <c r="AA22" s="16">
        <v>5.7</v>
      </c>
      <c r="AB22" s="16">
        <v>63.8</v>
      </c>
      <c r="AC22" s="16">
        <v>60.5</v>
      </c>
      <c r="AD22" s="16">
        <v>43.8</v>
      </c>
      <c r="AE22" s="15">
        <f t="shared" si="2"/>
        <v>1130229</v>
      </c>
      <c r="AF22" s="17">
        <f t="shared" si="0"/>
        <v>45358</v>
      </c>
      <c r="AG22" s="18">
        <f t="shared" si="1"/>
        <v>0.63021582733812953</v>
      </c>
      <c r="AH22" s="19">
        <f t="shared" si="16"/>
        <v>0.70000000000000284</v>
      </c>
      <c r="AI22" s="24">
        <f t="shared" si="16"/>
        <v>0.19999999999999929</v>
      </c>
      <c r="AJ22" s="24">
        <f t="shared" si="16"/>
        <v>0.20000000000000018</v>
      </c>
      <c r="AK22" s="24">
        <f t="shared" si="16"/>
        <v>0.5</v>
      </c>
      <c r="AL22" s="24">
        <f t="shared" si="16"/>
        <v>0.5</v>
      </c>
      <c r="AM22" s="19">
        <f t="shared" si="16"/>
        <v>0.19999999999999574</v>
      </c>
      <c r="AN22" s="25">
        <f t="shared" si="4"/>
        <v>-3.5051028944286244E-3</v>
      </c>
    </row>
    <row r="23" spans="1:40">
      <c r="X23" s="15">
        <v>1130328</v>
      </c>
      <c r="Y23" s="16">
        <v>71.2</v>
      </c>
      <c r="Z23" s="16">
        <v>8.9</v>
      </c>
      <c r="AA23" s="16">
        <v>6.3</v>
      </c>
      <c r="AB23" s="16">
        <v>64.900000000000006</v>
      </c>
      <c r="AC23" s="16">
        <v>61.6</v>
      </c>
      <c r="AD23" s="16">
        <v>45.2</v>
      </c>
      <c r="AE23" s="15">
        <f t="shared" si="2"/>
        <v>1130307</v>
      </c>
      <c r="AF23" s="17">
        <f t="shared" si="0"/>
        <v>45379</v>
      </c>
      <c r="AG23" s="18">
        <f t="shared" si="1"/>
        <v>0.6348314606741573</v>
      </c>
      <c r="AH23" s="19">
        <f t="shared" si="16"/>
        <v>1.7000000000000028</v>
      </c>
      <c r="AI23" s="24">
        <f t="shared" si="16"/>
        <v>0.70000000000000107</v>
      </c>
      <c r="AJ23" s="24">
        <f t="shared" si="16"/>
        <v>0.59999999999999964</v>
      </c>
      <c r="AK23" s="24">
        <f t="shared" si="16"/>
        <v>1.1000000000000085</v>
      </c>
      <c r="AL23" s="24">
        <f t="shared" si="16"/>
        <v>1.1000000000000014</v>
      </c>
      <c r="AM23" s="19">
        <f t="shared" si="16"/>
        <v>1.4000000000000057</v>
      </c>
      <c r="AN23" s="25">
        <f t="shared" si="4"/>
        <v>4.615633336027769E-3</v>
      </c>
    </row>
    <row r="24" spans="1:40">
      <c r="X24" s="15">
        <v>1130418</v>
      </c>
      <c r="Y24" s="16">
        <v>71.900000000000006</v>
      </c>
      <c r="Z24" s="16">
        <v>10.1</v>
      </c>
      <c r="AA24" s="16">
        <v>7.3</v>
      </c>
      <c r="AB24" s="16">
        <v>64.599999999999994</v>
      </c>
      <c r="AC24" s="16">
        <v>61.3</v>
      </c>
      <c r="AD24" s="16">
        <v>43.9</v>
      </c>
      <c r="AE24" s="15">
        <f t="shared" si="2"/>
        <v>1130328</v>
      </c>
      <c r="AF24" s="17">
        <f t="shared" si="0"/>
        <v>45400</v>
      </c>
      <c r="AG24" s="18">
        <f t="shared" si="1"/>
        <v>0.61057023643949926</v>
      </c>
      <c r="AH24" s="19">
        <f t="shared" si="16"/>
        <v>0.70000000000000284</v>
      </c>
      <c r="AI24" s="24">
        <f t="shared" si="16"/>
        <v>1.1999999999999993</v>
      </c>
      <c r="AJ24" s="24">
        <f t="shared" si="16"/>
        <v>1</v>
      </c>
      <c r="AK24" s="24">
        <f t="shared" si="16"/>
        <v>-0.30000000000001137</v>
      </c>
      <c r="AL24" s="24">
        <f t="shared" si="16"/>
        <v>-0.30000000000000426</v>
      </c>
      <c r="AM24" s="19">
        <f t="shared" si="16"/>
        <v>-1.3000000000000043</v>
      </c>
      <c r="AN24" s="25">
        <f t="shared" si="4"/>
        <v>-2.4261224234658041E-2</v>
      </c>
    </row>
    <row r="25" spans="1:40">
      <c r="X25" s="15">
        <v>1130502</v>
      </c>
      <c r="Y25" s="16">
        <v>72</v>
      </c>
      <c r="Z25" s="16">
        <v>9.3000000000000007</v>
      </c>
      <c r="AA25" s="16">
        <v>6.7</v>
      </c>
      <c r="AB25" s="16">
        <v>65.3</v>
      </c>
      <c r="AC25" s="16">
        <v>61.9</v>
      </c>
      <c r="AD25" s="16">
        <v>44.8</v>
      </c>
      <c r="AE25" s="15">
        <f t="shared" si="2"/>
        <v>1130418</v>
      </c>
      <c r="AF25" s="17">
        <f t="shared" si="0"/>
        <v>45414</v>
      </c>
      <c r="AG25" s="18">
        <f t="shared" si="1"/>
        <v>0.62222222222222223</v>
      </c>
      <c r="AH25" s="19">
        <f t="shared" si="16"/>
        <v>9.9999999999994316E-2</v>
      </c>
      <c r="AI25" s="24">
        <f t="shared" si="16"/>
        <v>-0.79999999999999893</v>
      </c>
      <c r="AJ25" s="24">
        <f t="shared" si="16"/>
        <v>-0.59999999999999964</v>
      </c>
      <c r="AK25" s="24">
        <f t="shared" si="16"/>
        <v>0.70000000000000284</v>
      </c>
      <c r="AL25" s="24">
        <f t="shared" si="16"/>
        <v>0.60000000000000142</v>
      </c>
      <c r="AM25" s="19">
        <f t="shared" si="16"/>
        <v>0.89999999999999858</v>
      </c>
      <c r="AN25" s="25">
        <f t="shared" si="4"/>
        <v>1.1651985782722973E-2</v>
      </c>
    </row>
    <row r="26" spans="1:40">
      <c r="X26" s="15">
        <v>1130509</v>
      </c>
      <c r="Y26" s="16">
        <v>71.8</v>
      </c>
      <c r="Z26" s="16">
        <v>8.1</v>
      </c>
      <c r="AA26" s="16">
        <v>5.8</v>
      </c>
      <c r="AB26" s="16">
        <v>66</v>
      </c>
      <c r="AC26" s="16">
        <v>62.6</v>
      </c>
      <c r="AD26" s="16">
        <v>45.6</v>
      </c>
      <c r="AE26" s="15">
        <f t="shared" si="2"/>
        <v>1130502</v>
      </c>
      <c r="AF26" s="17">
        <f t="shared" si="0"/>
        <v>45421</v>
      </c>
      <c r="AG26" s="18">
        <f t="shared" si="1"/>
        <v>0.63509749303621177</v>
      </c>
      <c r="AH26" s="19">
        <f t="shared" si="16"/>
        <v>-0.20000000000000284</v>
      </c>
      <c r="AI26" s="24">
        <f t="shared" si="16"/>
        <v>-1.2000000000000011</v>
      </c>
      <c r="AJ26" s="24">
        <f t="shared" si="16"/>
        <v>-0.90000000000000036</v>
      </c>
      <c r="AK26" s="24">
        <f t="shared" si="16"/>
        <v>0.70000000000000284</v>
      </c>
      <c r="AL26" s="24">
        <f t="shared" si="16"/>
        <v>0.70000000000000284</v>
      </c>
      <c r="AM26" s="19">
        <f t="shared" si="16"/>
        <v>0.80000000000000426</v>
      </c>
      <c r="AN26" s="25">
        <f t="shared" si="4"/>
        <v>1.2875270813989537E-2</v>
      </c>
    </row>
    <row r="27" spans="1:40">
      <c r="X27" s="15">
        <v>1130620</v>
      </c>
      <c r="Y27" s="16">
        <v>73</v>
      </c>
      <c r="Z27" s="16">
        <v>8.3000000000000007</v>
      </c>
      <c r="AA27" s="16">
        <v>6.1</v>
      </c>
      <c r="AB27" s="16">
        <v>66.900000000000006</v>
      </c>
      <c r="AC27" s="16">
        <v>63.5</v>
      </c>
      <c r="AD27" s="16">
        <v>46.3</v>
      </c>
      <c r="AE27" s="15">
        <f t="shared" si="2"/>
        <v>1130509</v>
      </c>
      <c r="AF27" s="17">
        <f t="shared" si="0"/>
        <v>45463</v>
      </c>
      <c r="AG27" s="18">
        <f t="shared" si="1"/>
        <v>0.63424657534246576</v>
      </c>
      <c r="AH27" s="19">
        <f t="shared" si="16"/>
        <v>1.2000000000000028</v>
      </c>
      <c r="AI27" s="24">
        <f t="shared" si="16"/>
        <v>0.20000000000000107</v>
      </c>
      <c r="AJ27" s="24">
        <f t="shared" si="16"/>
        <v>0.29999999999999982</v>
      </c>
      <c r="AK27" s="24">
        <f t="shared" si="16"/>
        <v>0.90000000000000568</v>
      </c>
      <c r="AL27" s="24">
        <f t="shared" si="16"/>
        <v>0.89999999999999858</v>
      </c>
      <c r="AM27" s="19">
        <f t="shared" si="16"/>
        <v>0.69999999999999574</v>
      </c>
      <c r="AN27" s="25">
        <f t="shared" si="4"/>
        <v>-8.5091769374601167E-4</v>
      </c>
    </row>
    <row r="28" spans="1:40">
      <c r="X28" s="15">
        <v>1131114</v>
      </c>
      <c r="Y28" s="16">
        <v>72.099999999999994</v>
      </c>
      <c r="Z28" s="16">
        <v>8.5</v>
      </c>
      <c r="AA28" s="16">
        <v>6.1</v>
      </c>
      <c r="AB28" s="16">
        <v>66</v>
      </c>
      <c r="AC28" s="16">
        <v>62.6</v>
      </c>
      <c r="AD28" s="16">
        <v>46</v>
      </c>
      <c r="AE28" s="15">
        <f t="shared" si="2"/>
        <v>1130620</v>
      </c>
      <c r="AF28" s="17">
        <f t="shared" si="0"/>
        <v>45610</v>
      </c>
      <c r="AG28" s="18">
        <f t="shared" si="1"/>
        <v>0.63800277392510407</v>
      </c>
      <c r="AH28" s="19">
        <f t="shared" si="16"/>
        <v>-0.90000000000000568</v>
      </c>
      <c r="AI28" s="24">
        <f t="shared" si="16"/>
        <v>0.19999999999999929</v>
      </c>
      <c r="AJ28" s="24">
        <f t="shared" si="16"/>
        <v>0</v>
      </c>
      <c r="AK28" s="24">
        <f t="shared" si="16"/>
        <v>-0.90000000000000568</v>
      </c>
      <c r="AL28" s="24">
        <f t="shared" si="16"/>
        <v>-0.89999999999999858</v>
      </c>
      <c r="AM28" s="19">
        <f t="shared" si="16"/>
        <v>-0.29999999999999716</v>
      </c>
      <c r="AN28" s="25">
        <f t="shared" si="4"/>
        <v>3.7561985826383149E-3</v>
      </c>
    </row>
    <row r="29" spans="1:40">
      <c r="X29" s="15">
        <v>1140204</v>
      </c>
      <c r="Y29" s="16">
        <v>70.599999999999994</v>
      </c>
      <c r="Z29" s="16">
        <v>8.3000000000000007</v>
      </c>
      <c r="AA29" s="16">
        <v>5.9</v>
      </c>
      <c r="AB29" s="16">
        <v>64.7</v>
      </c>
      <c r="AC29" s="16">
        <v>61.4</v>
      </c>
      <c r="AD29" s="16">
        <v>44.5</v>
      </c>
      <c r="AE29" s="15">
        <f t="shared" si="2"/>
        <v>1131114</v>
      </c>
      <c r="AF29" s="17">
        <f t="shared" si="0"/>
        <v>45692</v>
      </c>
      <c r="AG29" s="18">
        <f t="shared" si="1"/>
        <v>0.63031161473087827</v>
      </c>
      <c r="AH29" s="19">
        <f t="shared" si="16"/>
        <v>-1.5</v>
      </c>
      <c r="AI29" s="24">
        <f t="shared" si="16"/>
        <v>-0.19999999999999929</v>
      </c>
      <c r="AJ29" s="24">
        <f t="shared" si="16"/>
        <v>-0.19999999999999929</v>
      </c>
      <c r="AK29" s="24">
        <f t="shared" si="16"/>
        <v>-1.2999999999999972</v>
      </c>
      <c r="AL29" s="24">
        <f t="shared" si="16"/>
        <v>-1.2000000000000028</v>
      </c>
      <c r="AM29" s="19">
        <f t="shared" si="16"/>
        <v>-1.5</v>
      </c>
      <c r="AN29" s="25">
        <f t="shared" si="4"/>
        <v>-7.6911591942258051E-3</v>
      </c>
    </row>
    <row r="30" spans="1:40">
      <c r="X30" s="15">
        <v>1140307</v>
      </c>
      <c r="Y30" s="16">
        <v>70.400000000000006</v>
      </c>
      <c r="Z30" s="16">
        <v>6.8</v>
      </c>
      <c r="AA30" s="16">
        <v>4.8</v>
      </c>
      <c r="AB30" s="16">
        <v>65.599999999999994</v>
      </c>
      <c r="AC30" s="16">
        <v>62.2</v>
      </c>
      <c r="AD30" s="16">
        <v>46.5</v>
      </c>
      <c r="AE30" s="15">
        <f t="shared" si="2"/>
        <v>1140204</v>
      </c>
      <c r="AF30" s="17">
        <f t="shared" si="0"/>
        <v>45723</v>
      </c>
      <c r="AG30" s="18">
        <f t="shared" si="1"/>
        <v>0.66051136363636354</v>
      </c>
      <c r="AH30" s="19">
        <f t="shared" si="16"/>
        <v>-0.19999999999998863</v>
      </c>
      <c r="AI30" s="24">
        <f t="shared" si="16"/>
        <v>-1.5000000000000009</v>
      </c>
      <c r="AJ30" s="24">
        <f t="shared" si="16"/>
        <v>-1.1000000000000005</v>
      </c>
      <c r="AK30" s="24">
        <f t="shared" si="16"/>
        <v>0.89999999999999147</v>
      </c>
      <c r="AL30" s="24">
        <f t="shared" si="16"/>
        <v>0.80000000000000426</v>
      </c>
      <c r="AM30" s="19">
        <f t="shared" si="16"/>
        <v>2</v>
      </c>
      <c r="AN30" s="25">
        <f t="shared" si="4"/>
        <v>3.0199748905485269E-2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1140307</v>
      </c>
      <c r="AF31" s="17" t="e">
        <f t="shared" si="0"/>
        <v>#VALUE!</v>
      </c>
      <c r="AG31" s="18" t="e">
        <f t="shared" si="1"/>
        <v>#DIV/0!</v>
      </c>
      <c r="AH31" s="19">
        <f t="shared" si="16"/>
        <v>-70.400000000000006</v>
      </c>
      <c r="AI31" s="24">
        <f t="shared" si="16"/>
        <v>-6.8</v>
      </c>
      <c r="AJ31" s="24">
        <f t="shared" si="16"/>
        <v>-4.8</v>
      </c>
      <c r="AK31" s="24">
        <f t="shared" si="16"/>
        <v>-65.599999999999994</v>
      </c>
      <c r="AL31" s="24">
        <f t="shared" si="16"/>
        <v>-62.2</v>
      </c>
      <c r="AM31" s="19">
        <f t="shared" si="16"/>
        <v>-46.5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6B47742C-8044-4E41-B5B9-83902F57EBF9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65E565-F94C-4674-91CD-F24431BCA002}">
          <x14:formula1>
            <xm:f>資料輸入!$N:$N</xm:f>
          </x14:formula1>
          <xm:sqref>C3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C182-EC5E-4A73-A0E1-AB54893CF746}">
  <sheetPr>
    <tabColor rgb="FF00B0F0"/>
  </sheetPr>
  <dimension ref="A1:AN55"/>
  <sheetViews>
    <sheetView zoomScale="70" zoomScaleNormal="70" workbookViewId="0">
      <selection activeCell="D3" sqref="D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3">_xlfn._xlws.SORT(_xlfn._xlws.FILTER(資料輸入!F:L, ISNUMBER(MATCH(資料輸入!E:E, 陳鵬仁!C3, 0))), 1, TRUE)</f>
        <v>1140204</v>
      </c>
      <c r="Y2" s="16">
        <v>65.599999999999994</v>
      </c>
      <c r="Z2" s="16">
        <v>10.6</v>
      </c>
      <c r="AA2" s="16">
        <v>7</v>
      </c>
      <c r="AB2" s="16">
        <v>58.6</v>
      </c>
      <c r="AC2" s="16">
        <v>55.6</v>
      </c>
      <c r="AD2" s="16">
        <v>38.1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0.58079268292682928</v>
      </c>
    </row>
    <row r="3" spans="1:40">
      <c r="A3" s="20">
        <f>MAX(X:X)</f>
        <v>1140307</v>
      </c>
      <c r="B3" s="19" t="str">
        <f>K6&amp;J7</f>
        <v>4周前</v>
      </c>
      <c r="C3" s="39" t="s">
        <v>125</v>
      </c>
      <c r="D3" s="21" t="s">
        <v>17</v>
      </c>
      <c r="E3" s="20">
        <f>LOOKUP($A$3,日期,體重_kg)</f>
        <v>63.4</v>
      </c>
      <c r="F3" s="20">
        <f>LOOKUP($A$3,日期,體重變化)</f>
        <v>-2.1999999999999957</v>
      </c>
      <c r="G3" s="20" t="str">
        <f>IF(E3&lt;C8,"Q1",IF(E3&lt;C9,"Q2",IF(E3&lt;C10,"Q3",IF(E3&lt;3000,"Q4"))))</f>
        <v>Q1</v>
      </c>
      <c r="H3" s="20">
        <f>LOOKUP($A$3,日期,體脂率)</f>
        <v>8.5</v>
      </c>
      <c r="I3" s="20">
        <f>LOOKUP($A$3,日期,體脂率變化)</f>
        <v>-2.0999999999999996</v>
      </c>
      <c r="J3" s="20" t="str">
        <f>IF(H3&lt;D8,"Q1",IF(H3&lt;D9,"Q2",IF(H3&lt;D10,"Q3",IF(H3&lt;3000,"Q4"))))</f>
        <v>Q1</v>
      </c>
      <c r="K3" s="20">
        <f>LOOKUP($A$3,日期,脂肪重_kg)</f>
        <v>5.4</v>
      </c>
      <c r="L3" s="20">
        <f>LOOKUP($A$3,日期,脂肪重變化)</f>
        <v>-1.5999999999999996</v>
      </c>
      <c r="M3" s="20" t="str">
        <f>IF(K3&lt;E8,"Q1",IF(K3&lt;E9,"Q2",IF(K3&lt;E10,"Q3",IF(K3&lt;3000,"Q4"))))</f>
        <v>Q1</v>
      </c>
      <c r="N3" s="20">
        <f>LOOKUP($A$3,日期,去脂重_kg)</f>
        <v>58</v>
      </c>
      <c r="O3" s="20">
        <f>LOOKUP($A$3,日期,去脂重變化)</f>
        <v>-0.60000000000000142</v>
      </c>
      <c r="P3" s="20" t="str">
        <f>IF(N3&lt;F8,"Q1",IF(N3&lt;F9,"Q2",IF(N3&lt;F10,"Q3",IF(N3&lt;3000,"Q4"))))</f>
        <v>Q1</v>
      </c>
      <c r="Q3" s="20">
        <f>LOOKUP($A$3,日期,肌肉量)</f>
        <v>55</v>
      </c>
      <c r="R3" s="20">
        <f>LOOKUP($A$3,日期,肌肉量變化)</f>
        <v>-0.60000000000000142</v>
      </c>
      <c r="S3" s="20" t="str">
        <f>IF(Q3&lt;G8,"Q1",IF(Q3&lt;G9,"Q2",IF(Q3&lt;G10,"Q3",IF(Q3&lt;3000,"Q4"))))</f>
        <v>Q1</v>
      </c>
      <c r="T3" s="20">
        <f>LOOKUP($A$3,日期,身體總水份kg)</f>
        <v>37.200000000000003</v>
      </c>
      <c r="U3" s="22">
        <f>LOOKUP($A$3,日期,水分變化KG)</f>
        <v>-0.89999999999999858</v>
      </c>
      <c r="V3" s="23">
        <f>LOOKUP($A$3,日期,水分變化)</f>
        <v>5.9581057167039653E-3</v>
      </c>
      <c r="W3" s="20" t="str">
        <f>IF(T3&lt;H8,"Q1",IF(T3&lt;H9,"Q2",IF(T3&lt;H10,"Q3",IF(T3&lt;3000,"Q4"))))</f>
        <v>Q1</v>
      </c>
      <c r="X3" s="15">
        <v>1140307</v>
      </c>
      <c r="Y3" s="16">
        <v>63.4</v>
      </c>
      <c r="Z3" s="16">
        <v>8.5</v>
      </c>
      <c r="AA3" s="16">
        <v>5.4</v>
      </c>
      <c r="AB3" s="16">
        <v>58</v>
      </c>
      <c r="AC3" s="16">
        <v>55</v>
      </c>
      <c r="AD3" s="16">
        <v>37.200000000000003</v>
      </c>
      <c r="AE3" s="15">
        <f t="shared" ref="AE3:AE55" si="2">X2</f>
        <v>1140204</v>
      </c>
      <c r="AF3" s="17">
        <f t="shared" si="0"/>
        <v>45723</v>
      </c>
      <c r="AG3" s="18">
        <f t="shared" si="1"/>
        <v>0.58675078864353325</v>
      </c>
      <c r="AH3" s="19">
        <f t="shared" ref="AH3:AM18" si="3">Y3-Y2</f>
        <v>-2.1999999999999957</v>
      </c>
      <c r="AI3" s="24">
        <f t="shared" si="3"/>
        <v>-2.0999999999999996</v>
      </c>
      <c r="AJ3" s="24">
        <f t="shared" si="3"/>
        <v>-1.5999999999999996</v>
      </c>
      <c r="AK3" s="24">
        <f t="shared" si="3"/>
        <v>-0.60000000000000142</v>
      </c>
      <c r="AL3" s="24">
        <f t="shared" si="3"/>
        <v>-0.60000000000000142</v>
      </c>
      <c r="AM3" s="19">
        <f t="shared" si="3"/>
        <v>-0.89999999999999858</v>
      </c>
      <c r="AN3" s="25">
        <f>AG3-AG2</f>
        <v>5.9581057167039653E-3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/>
      <c r="Y4" s="16"/>
      <c r="Z4" s="16"/>
      <c r="AA4" s="16"/>
      <c r="AB4" s="16"/>
      <c r="AC4" s="16"/>
      <c r="AD4" s="16"/>
      <c r="AE4" s="15">
        <f t="shared" si="2"/>
        <v>1140307</v>
      </c>
      <c r="AF4" s="17" t="e">
        <f t="shared" si="0"/>
        <v>#VALUE!</v>
      </c>
      <c r="AG4" s="18" t="e">
        <f t="shared" si="1"/>
        <v>#DIV/0!</v>
      </c>
      <c r="AH4" s="19">
        <f t="shared" si="3"/>
        <v>-63.4</v>
      </c>
      <c r="AI4" s="24">
        <f t="shared" si="3"/>
        <v>-8.5</v>
      </c>
      <c r="AJ4" s="24">
        <f t="shared" si="3"/>
        <v>-5.4</v>
      </c>
      <c r="AK4" s="24">
        <f t="shared" si="3"/>
        <v>-58</v>
      </c>
      <c r="AL4" s="24">
        <f t="shared" si="3"/>
        <v>-55</v>
      </c>
      <c r="AM4" s="19">
        <f t="shared" si="3"/>
        <v>-37.200000000000003</v>
      </c>
      <c r="AN4" s="25" t="e">
        <f t="shared" ref="AN4:AN55" si="4">AG4-AG3</f>
        <v>#DIV/0!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/>
      <c r="Y5" s="16"/>
      <c r="Z5" s="16"/>
      <c r="AA5" s="16"/>
      <c r="AB5" s="16"/>
      <c r="AC5" s="16"/>
      <c r="AD5" s="16"/>
      <c r="AE5" s="15">
        <f t="shared" si="2"/>
        <v>0</v>
      </c>
      <c r="AF5" s="17" t="e">
        <f t="shared" si="0"/>
        <v>#VALUE!</v>
      </c>
      <c r="AG5" s="18" t="e">
        <f t="shared" si="1"/>
        <v>#DIV/0!</v>
      </c>
      <c r="AH5" s="19">
        <f t="shared" si="3"/>
        <v>0</v>
      </c>
      <c r="AI5" s="24">
        <f t="shared" si="3"/>
        <v>0</v>
      </c>
      <c r="AJ5" s="24">
        <f t="shared" si="3"/>
        <v>0</v>
      </c>
      <c r="AK5" s="24">
        <f t="shared" si="3"/>
        <v>0</v>
      </c>
      <c r="AL5" s="24">
        <f t="shared" si="3"/>
        <v>0</v>
      </c>
      <c r="AM5" s="19">
        <f t="shared" si="3"/>
        <v>0</v>
      </c>
      <c r="AN5" s="25" t="e">
        <f t="shared" si="4"/>
        <v>#DIV/0!</v>
      </c>
    </row>
    <row r="6" spans="1:40">
      <c r="B6" s="29" t="s">
        <v>10</v>
      </c>
      <c r="C6" s="31">
        <f t="shared" ref="C6:H6" si="5">_xlfn.QUARTILE.INC(Y:Y,1)</f>
        <v>63.949999999999996</v>
      </c>
      <c r="D6" s="31">
        <f t="shared" si="5"/>
        <v>9.0250000000000004</v>
      </c>
      <c r="E6" s="31">
        <f t="shared" si="5"/>
        <v>5.8000000000000007</v>
      </c>
      <c r="F6" s="31">
        <f t="shared" si="5"/>
        <v>58.15</v>
      </c>
      <c r="G6" s="31">
        <f t="shared" si="5"/>
        <v>55.15</v>
      </c>
      <c r="H6" s="31">
        <f t="shared" si="5"/>
        <v>37.425000000000004</v>
      </c>
      <c r="J6" s="28">
        <f>A4-B4</f>
        <v>31</v>
      </c>
      <c r="K6" s="28">
        <f>ROUND(K7,0)</f>
        <v>4</v>
      </c>
      <c r="X6" s="15"/>
      <c r="Y6" s="16"/>
      <c r="Z6" s="16"/>
      <c r="AA6" s="16"/>
      <c r="AB6" s="16"/>
      <c r="AC6" s="16"/>
      <c r="AD6" s="16"/>
      <c r="AE6" s="15">
        <f t="shared" si="2"/>
        <v>0</v>
      </c>
      <c r="AF6" s="17" t="e">
        <f t="shared" si="0"/>
        <v>#VALUE!</v>
      </c>
      <c r="AG6" s="18" t="e">
        <f t="shared" si="1"/>
        <v>#DIV/0!</v>
      </c>
      <c r="AH6" s="19">
        <f t="shared" si="3"/>
        <v>0</v>
      </c>
      <c r="AI6" s="24">
        <f t="shared" si="3"/>
        <v>0</v>
      </c>
      <c r="AJ6" s="24">
        <f t="shared" si="3"/>
        <v>0</v>
      </c>
      <c r="AK6" s="24">
        <f t="shared" si="3"/>
        <v>0</v>
      </c>
      <c r="AL6" s="24">
        <f t="shared" si="3"/>
        <v>0</v>
      </c>
      <c r="AM6" s="19">
        <f t="shared" si="3"/>
        <v>0</v>
      </c>
      <c r="AN6" s="25" t="e">
        <f t="shared" si="4"/>
        <v>#DIV/0!</v>
      </c>
    </row>
    <row r="7" spans="1:40">
      <c r="B7" s="19" t="str">
        <f>C3</f>
        <v>陳鵬仁</v>
      </c>
      <c r="C7" s="19">
        <f>E3</f>
        <v>63.4</v>
      </c>
      <c r="D7" s="19">
        <f>H3</f>
        <v>8.5</v>
      </c>
      <c r="E7" s="19">
        <f>K3</f>
        <v>5.4</v>
      </c>
      <c r="F7" s="19">
        <f>N3</f>
        <v>58</v>
      </c>
      <c r="G7" s="19">
        <f>Q3</f>
        <v>55</v>
      </c>
      <c r="H7" s="19">
        <f>T3</f>
        <v>37.200000000000003</v>
      </c>
      <c r="J7" s="32" t="s">
        <v>21</v>
      </c>
      <c r="K7" s="19">
        <f>J6/7</f>
        <v>4.4285714285714288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64.5</v>
      </c>
      <c r="D8" s="31">
        <f t="shared" si="6"/>
        <v>9.5500000000000007</v>
      </c>
      <c r="E8" s="31">
        <f t="shared" si="6"/>
        <v>6.2</v>
      </c>
      <c r="F8" s="31">
        <f t="shared" si="6"/>
        <v>58.3</v>
      </c>
      <c r="G8" s="31">
        <f t="shared" si="6"/>
        <v>55.3</v>
      </c>
      <c r="H8" s="31">
        <f t="shared" si="6"/>
        <v>37.650000000000006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65.05</v>
      </c>
      <c r="D9" s="31">
        <f t="shared" si="7"/>
        <v>10.074999999999999</v>
      </c>
      <c r="E9" s="31">
        <f t="shared" si="7"/>
        <v>6.6</v>
      </c>
      <c r="F9" s="31">
        <f t="shared" si="7"/>
        <v>58.45</v>
      </c>
      <c r="G9" s="31">
        <f t="shared" si="7"/>
        <v>55.45</v>
      </c>
      <c r="H9" s="31">
        <f t="shared" si="7"/>
        <v>37.875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65.599999999999994</v>
      </c>
      <c r="D10" s="31">
        <f t="shared" si="8"/>
        <v>10.6</v>
      </c>
      <c r="E10" s="31">
        <f t="shared" si="8"/>
        <v>7</v>
      </c>
      <c r="F10" s="31">
        <f t="shared" si="8"/>
        <v>58.6</v>
      </c>
      <c r="G10" s="31">
        <f t="shared" si="8"/>
        <v>55.6</v>
      </c>
      <c r="H10" s="31">
        <f t="shared" si="8"/>
        <v>38.1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 t="e">
        <f>LOOKUP(B15,日期,上次量測)</f>
        <v>#N/A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 t="e">
        <f>LOOKUP(B16,日期,上次量測)</f>
        <v>#N/A</v>
      </c>
      <c r="C15" s="19" t="e">
        <f t="shared" si="9"/>
        <v>#N/A</v>
      </c>
      <c r="D15" s="19" t="e">
        <f t="shared" si="10"/>
        <v>#N/A</v>
      </c>
      <c r="E15" s="19" t="e">
        <f t="shared" si="11"/>
        <v>#N/A</v>
      </c>
      <c r="F15" s="19" t="e">
        <f t="shared" si="12"/>
        <v>#N/A</v>
      </c>
      <c r="G15" s="19" t="e">
        <f t="shared" si="13"/>
        <v>#N/A</v>
      </c>
      <c r="H15" s="19" t="e">
        <f t="shared" si="14"/>
        <v>#N/A</v>
      </c>
      <c r="I15" s="25" t="e">
        <f t="shared" si="15"/>
        <v>#N/A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0</v>
      </c>
      <c r="C16" s="19" t="e">
        <f t="shared" si="9"/>
        <v>#N/A</v>
      </c>
      <c r="D16" s="19" t="e">
        <f t="shared" si="10"/>
        <v>#N/A</v>
      </c>
      <c r="E16" s="19" t="e">
        <f t="shared" si="11"/>
        <v>#N/A</v>
      </c>
      <c r="F16" s="19" t="e">
        <f t="shared" si="12"/>
        <v>#N/A</v>
      </c>
      <c r="G16" s="19" t="e">
        <f t="shared" si="13"/>
        <v>#N/A</v>
      </c>
      <c r="H16" s="19" t="e">
        <f t="shared" si="14"/>
        <v>#N/A</v>
      </c>
      <c r="I16" s="25" t="e">
        <f t="shared" si="15"/>
        <v>#N/A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1140204</v>
      </c>
      <c r="C17" s="19">
        <f t="shared" si="9"/>
        <v>65.599999999999994</v>
      </c>
      <c r="D17" s="19">
        <f t="shared" si="10"/>
        <v>10.6</v>
      </c>
      <c r="E17" s="19">
        <f t="shared" si="11"/>
        <v>7</v>
      </c>
      <c r="F17" s="19">
        <f t="shared" si="12"/>
        <v>58.6</v>
      </c>
      <c r="G17" s="19">
        <f t="shared" si="13"/>
        <v>55.6</v>
      </c>
      <c r="H17" s="19">
        <f t="shared" si="14"/>
        <v>38.1</v>
      </c>
      <c r="I17" s="25">
        <f t="shared" si="15"/>
        <v>0.58079268292682928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1140307</v>
      </c>
      <c r="C18" s="19">
        <f t="shared" si="9"/>
        <v>63.4</v>
      </c>
      <c r="D18" s="19">
        <f t="shared" si="10"/>
        <v>8.5</v>
      </c>
      <c r="E18" s="19">
        <f t="shared" si="11"/>
        <v>5.4</v>
      </c>
      <c r="F18" s="19">
        <f t="shared" si="12"/>
        <v>58</v>
      </c>
      <c r="G18" s="19">
        <f t="shared" si="13"/>
        <v>55</v>
      </c>
      <c r="H18" s="19">
        <f t="shared" si="14"/>
        <v>37.200000000000003</v>
      </c>
      <c r="I18" s="25">
        <f t="shared" si="15"/>
        <v>0.58675078864353325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A7327784-4B10-4A1D-90D3-2E6B870FF4DB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F3CFE1-6C19-4A48-8647-837D861B515F}">
          <x14:formula1>
            <xm:f>資料輸入!$N:$N</xm:f>
          </x14:formula1>
          <xm:sqref>C3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D1D0-1218-4AB8-8D0D-3C2F4C98C12D}">
  <sheetPr>
    <tabColor rgb="FF00B0F0"/>
  </sheetPr>
  <dimension ref="A1:AN55"/>
  <sheetViews>
    <sheetView zoomScale="70" zoomScaleNormal="70" workbookViewId="0">
      <selection activeCell="D3" sqref="D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3">_xlfn._xlws.SORT(_xlfn._xlws.FILTER(資料輸入!F:L, ISNUMBER(MATCH(資料輸入!E:E, 陳亮希!C3, 0))), 1, TRUE)</f>
        <v>1140204</v>
      </c>
      <c r="Y2" s="16">
        <v>91.3</v>
      </c>
      <c r="Z2" s="16">
        <v>21</v>
      </c>
      <c r="AA2" s="16">
        <v>19.2</v>
      </c>
      <c r="AB2" s="16">
        <v>72.099999999999994</v>
      </c>
      <c r="AC2" s="16">
        <v>68.400000000000006</v>
      </c>
      <c r="AD2" s="16">
        <v>51.5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0.56407447973713043</v>
      </c>
    </row>
    <row r="3" spans="1:40">
      <c r="A3" s="20">
        <f>MAX(X:X)</f>
        <v>1140307</v>
      </c>
      <c r="B3" s="19" t="str">
        <f>K6&amp;J7</f>
        <v>4周前</v>
      </c>
      <c r="C3" s="39" t="s">
        <v>126</v>
      </c>
      <c r="D3" s="21" t="s">
        <v>17</v>
      </c>
      <c r="E3" s="20">
        <f>LOOKUP($A$3,日期,體重_kg)</f>
        <v>90.9</v>
      </c>
      <c r="F3" s="20">
        <f>LOOKUP($A$3,日期,體重變化)</f>
        <v>-0.39999999999999147</v>
      </c>
      <c r="G3" s="20" t="str">
        <f>IF(E3&lt;C8,"Q1",IF(E3&lt;C9,"Q2",IF(E3&lt;C10,"Q3",IF(E3&lt;3000,"Q4"))))</f>
        <v>Q1</v>
      </c>
      <c r="H3" s="20">
        <f>LOOKUP($A$3,日期,體脂率)</f>
        <v>16.899999999999999</v>
      </c>
      <c r="I3" s="20">
        <f>LOOKUP($A$3,日期,體脂率變化)</f>
        <v>-4.1000000000000014</v>
      </c>
      <c r="J3" s="20" t="str">
        <f>IF(H3&lt;D8,"Q1",IF(H3&lt;D9,"Q2",IF(H3&lt;D10,"Q3",IF(H3&lt;3000,"Q4"))))</f>
        <v>Q1</v>
      </c>
      <c r="K3" s="20">
        <f>LOOKUP($A$3,日期,脂肪重_kg)</f>
        <v>15.4</v>
      </c>
      <c r="L3" s="20">
        <f>LOOKUP($A$3,日期,脂肪重變化)</f>
        <v>-3.7999999999999989</v>
      </c>
      <c r="M3" s="20" t="str">
        <f>IF(K3&lt;E8,"Q1",IF(K3&lt;E9,"Q2",IF(K3&lt;E10,"Q3",IF(K3&lt;3000,"Q4"))))</f>
        <v>Q1</v>
      </c>
      <c r="N3" s="20">
        <f>LOOKUP($A$3,日期,去脂重_kg)</f>
        <v>75.5</v>
      </c>
      <c r="O3" s="20">
        <f>LOOKUP($A$3,日期,去脂重變化)</f>
        <v>3.4000000000000057</v>
      </c>
      <c r="P3" s="20" t="str">
        <f>IF(N3&lt;F8,"Q1",IF(N3&lt;F9,"Q2",IF(N3&lt;F10,"Q3",IF(N3&lt;3000,"Q4"))))</f>
        <v>Q4</v>
      </c>
      <c r="Q3" s="20">
        <f>LOOKUP($A$3,日期,肌肉量)</f>
        <v>71.599999999999994</v>
      </c>
      <c r="R3" s="20">
        <f>LOOKUP($A$3,日期,肌肉量變化)</f>
        <v>3.1999999999999886</v>
      </c>
      <c r="S3" s="20" t="str">
        <f>IF(Q3&lt;G8,"Q1",IF(Q3&lt;G9,"Q2",IF(Q3&lt;G10,"Q3",IF(Q3&lt;3000,"Q4"))))</f>
        <v>Q4</v>
      </c>
      <c r="T3" s="20">
        <f>LOOKUP($A$3,日期,身體總水份kg)</f>
        <v>52.3</v>
      </c>
      <c r="U3" s="22">
        <f>LOOKUP($A$3,日期,水分變化KG)</f>
        <v>0.79999999999999716</v>
      </c>
      <c r="V3" s="23">
        <f>LOOKUP($A$3,日期,水分變化)</f>
        <v>1.1283056016444859E-2</v>
      </c>
      <c r="W3" s="20" t="str">
        <f>IF(T3&lt;H8,"Q1",IF(T3&lt;H9,"Q2",IF(T3&lt;H10,"Q3",IF(T3&lt;3000,"Q4"))))</f>
        <v>Q4</v>
      </c>
      <c r="X3" s="15">
        <v>1140307</v>
      </c>
      <c r="Y3" s="16">
        <v>90.9</v>
      </c>
      <c r="Z3" s="16">
        <v>16.899999999999999</v>
      </c>
      <c r="AA3" s="16">
        <v>15.4</v>
      </c>
      <c r="AB3" s="16">
        <v>75.5</v>
      </c>
      <c r="AC3" s="16">
        <v>71.599999999999994</v>
      </c>
      <c r="AD3" s="16">
        <v>52.3</v>
      </c>
      <c r="AE3" s="15">
        <f t="shared" ref="AE3:AE55" si="2">X2</f>
        <v>1140204</v>
      </c>
      <c r="AF3" s="17">
        <f t="shared" si="0"/>
        <v>45723</v>
      </c>
      <c r="AG3" s="18">
        <f t="shared" si="1"/>
        <v>0.57535753575357529</v>
      </c>
      <c r="AH3" s="19">
        <f t="shared" ref="AH3:AM18" si="3">Y3-Y2</f>
        <v>-0.39999999999999147</v>
      </c>
      <c r="AI3" s="24">
        <f t="shared" si="3"/>
        <v>-4.1000000000000014</v>
      </c>
      <c r="AJ3" s="24">
        <f t="shared" si="3"/>
        <v>-3.7999999999999989</v>
      </c>
      <c r="AK3" s="24">
        <f t="shared" si="3"/>
        <v>3.4000000000000057</v>
      </c>
      <c r="AL3" s="24">
        <f t="shared" si="3"/>
        <v>3.1999999999999886</v>
      </c>
      <c r="AM3" s="19">
        <f t="shared" si="3"/>
        <v>0.79999999999999716</v>
      </c>
      <c r="AN3" s="25">
        <f>AG3-AG2</f>
        <v>1.1283056016444859E-2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/>
      <c r="Y4" s="16"/>
      <c r="Z4" s="16"/>
      <c r="AA4" s="16"/>
      <c r="AB4" s="16"/>
      <c r="AC4" s="16"/>
      <c r="AD4" s="16"/>
      <c r="AE4" s="15">
        <f t="shared" si="2"/>
        <v>1140307</v>
      </c>
      <c r="AF4" s="17" t="e">
        <f t="shared" si="0"/>
        <v>#VALUE!</v>
      </c>
      <c r="AG4" s="18" t="e">
        <f t="shared" si="1"/>
        <v>#DIV/0!</v>
      </c>
      <c r="AH4" s="19">
        <f t="shared" si="3"/>
        <v>-90.9</v>
      </c>
      <c r="AI4" s="24">
        <f t="shared" si="3"/>
        <v>-16.899999999999999</v>
      </c>
      <c r="AJ4" s="24">
        <f t="shared" si="3"/>
        <v>-15.4</v>
      </c>
      <c r="AK4" s="24">
        <f t="shared" si="3"/>
        <v>-75.5</v>
      </c>
      <c r="AL4" s="24">
        <f t="shared" si="3"/>
        <v>-71.599999999999994</v>
      </c>
      <c r="AM4" s="19">
        <f t="shared" si="3"/>
        <v>-52.3</v>
      </c>
      <c r="AN4" s="25" t="e">
        <f t="shared" ref="AN4:AN55" si="4">AG4-AG3</f>
        <v>#DIV/0!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/>
      <c r="Y5" s="16"/>
      <c r="Z5" s="16"/>
      <c r="AA5" s="16"/>
      <c r="AB5" s="16"/>
      <c r="AC5" s="16"/>
      <c r="AD5" s="16"/>
      <c r="AE5" s="15">
        <f t="shared" si="2"/>
        <v>0</v>
      </c>
      <c r="AF5" s="17" t="e">
        <f t="shared" si="0"/>
        <v>#VALUE!</v>
      </c>
      <c r="AG5" s="18" t="e">
        <f t="shared" si="1"/>
        <v>#DIV/0!</v>
      </c>
      <c r="AH5" s="19">
        <f t="shared" si="3"/>
        <v>0</v>
      </c>
      <c r="AI5" s="24">
        <f t="shared" si="3"/>
        <v>0</v>
      </c>
      <c r="AJ5" s="24">
        <f t="shared" si="3"/>
        <v>0</v>
      </c>
      <c r="AK5" s="24">
        <f t="shared" si="3"/>
        <v>0</v>
      </c>
      <c r="AL5" s="24">
        <f t="shared" si="3"/>
        <v>0</v>
      </c>
      <c r="AM5" s="19">
        <f t="shared" si="3"/>
        <v>0</v>
      </c>
      <c r="AN5" s="25" t="e">
        <f t="shared" si="4"/>
        <v>#DIV/0!</v>
      </c>
    </row>
    <row r="6" spans="1:40">
      <c r="B6" s="29" t="s">
        <v>10</v>
      </c>
      <c r="C6" s="31">
        <f t="shared" ref="C6:H6" si="5">_xlfn.QUARTILE.INC(Y:Y,1)</f>
        <v>91</v>
      </c>
      <c r="D6" s="31">
        <f t="shared" si="5"/>
        <v>17.924999999999997</v>
      </c>
      <c r="E6" s="31">
        <f t="shared" si="5"/>
        <v>16.350000000000001</v>
      </c>
      <c r="F6" s="31">
        <f t="shared" si="5"/>
        <v>72.949999999999989</v>
      </c>
      <c r="G6" s="31">
        <f t="shared" si="5"/>
        <v>69.2</v>
      </c>
      <c r="H6" s="31">
        <f t="shared" si="5"/>
        <v>51.7</v>
      </c>
      <c r="J6" s="28">
        <f>A4-B4</f>
        <v>31</v>
      </c>
      <c r="K6" s="28">
        <f>ROUND(K7,0)</f>
        <v>4</v>
      </c>
      <c r="X6" s="15"/>
      <c r="Y6" s="16"/>
      <c r="Z6" s="16"/>
      <c r="AA6" s="16"/>
      <c r="AB6" s="16"/>
      <c r="AC6" s="16"/>
      <c r="AD6" s="16"/>
      <c r="AE6" s="15">
        <f t="shared" si="2"/>
        <v>0</v>
      </c>
      <c r="AF6" s="17" t="e">
        <f t="shared" si="0"/>
        <v>#VALUE!</v>
      </c>
      <c r="AG6" s="18" t="e">
        <f t="shared" si="1"/>
        <v>#DIV/0!</v>
      </c>
      <c r="AH6" s="19">
        <f t="shared" si="3"/>
        <v>0</v>
      </c>
      <c r="AI6" s="24">
        <f t="shared" si="3"/>
        <v>0</v>
      </c>
      <c r="AJ6" s="24">
        <f t="shared" si="3"/>
        <v>0</v>
      </c>
      <c r="AK6" s="24">
        <f t="shared" si="3"/>
        <v>0</v>
      </c>
      <c r="AL6" s="24">
        <f t="shared" si="3"/>
        <v>0</v>
      </c>
      <c r="AM6" s="19">
        <f t="shared" si="3"/>
        <v>0</v>
      </c>
      <c r="AN6" s="25" t="e">
        <f t="shared" si="4"/>
        <v>#DIV/0!</v>
      </c>
    </row>
    <row r="7" spans="1:40">
      <c r="B7" s="19" t="str">
        <f>C3</f>
        <v>陳亮希</v>
      </c>
      <c r="C7" s="19">
        <f>E3</f>
        <v>90.9</v>
      </c>
      <c r="D7" s="19">
        <f>H3</f>
        <v>16.899999999999999</v>
      </c>
      <c r="E7" s="19">
        <f>K3</f>
        <v>15.4</v>
      </c>
      <c r="F7" s="19">
        <f>N3</f>
        <v>75.5</v>
      </c>
      <c r="G7" s="19">
        <f>Q3</f>
        <v>71.599999999999994</v>
      </c>
      <c r="H7" s="19">
        <f>T3</f>
        <v>52.3</v>
      </c>
      <c r="J7" s="32" t="s">
        <v>21</v>
      </c>
      <c r="K7" s="19">
        <f>J6/7</f>
        <v>4.4285714285714288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91.1</v>
      </c>
      <c r="D8" s="31">
        <f t="shared" si="6"/>
        <v>18.95</v>
      </c>
      <c r="E8" s="31">
        <f t="shared" si="6"/>
        <v>17.3</v>
      </c>
      <c r="F8" s="31">
        <f t="shared" si="6"/>
        <v>73.8</v>
      </c>
      <c r="G8" s="31">
        <f t="shared" si="6"/>
        <v>70</v>
      </c>
      <c r="H8" s="31">
        <f t="shared" si="6"/>
        <v>51.9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91.2</v>
      </c>
      <c r="D9" s="31">
        <f t="shared" si="7"/>
        <v>19.975000000000001</v>
      </c>
      <c r="E9" s="31">
        <f t="shared" si="7"/>
        <v>18.25</v>
      </c>
      <c r="F9" s="31">
        <f t="shared" si="7"/>
        <v>74.650000000000006</v>
      </c>
      <c r="G9" s="31">
        <f t="shared" si="7"/>
        <v>70.8</v>
      </c>
      <c r="H9" s="31">
        <f t="shared" si="7"/>
        <v>52.099999999999994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91.3</v>
      </c>
      <c r="D10" s="31">
        <f t="shared" si="8"/>
        <v>21</v>
      </c>
      <c r="E10" s="31">
        <f t="shared" si="8"/>
        <v>19.2</v>
      </c>
      <c r="F10" s="31">
        <f t="shared" si="8"/>
        <v>75.5</v>
      </c>
      <c r="G10" s="31">
        <f t="shared" si="8"/>
        <v>71.599999999999994</v>
      </c>
      <c r="H10" s="31">
        <f t="shared" si="8"/>
        <v>52.3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 t="e">
        <f>LOOKUP(B15,日期,上次量測)</f>
        <v>#N/A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 t="e">
        <f>LOOKUP(B16,日期,上次量測)</f>
        <v>#N/A</v>
      </c>
      <c r="C15" s="19" t="e">
        <f t="shared" si="9"/>
        <v>#N/A</v>
      </c>
      <c r="D15" s="19" t="e">
        <f t="shared" si="10"/>
        <v>#N/A</v>
      </c>
      <c r="E15" s="19" t="e">
        <f t="shared" si="11"/>
        <v>#N/A</v>
      </c>
      <c r="F15" s="19" t="e">
        <f t="shared" si="12"/>
        <v>#N/A</v>
      </c>
      <c r="G15" s="19" t="e">
        <f t="shared" si="13"/>
        <v>#N/A</v>
      </c>
      <c r="H15" s="19" t="e">
        <f t="shared" si="14"/>
        <v>#N/A</v>
      </c>
      <c r="I15" s="25" t="e">
        <f t="shared" si="15"/>
        <v>#N/A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0</v>
      </c>
      <c r="C16" s="19" t="e">
        <f t="shared" si="9"/>
        <v>#N/A</v>
      </c>
      <c r="D16" s="19" t="e">
        <f t="shared" si="10"/>
        <v>#N/A</v>
      </c>
      <c r="E16" s="19" t="e">
        <f t="shared" si="11"/>
        <v>#N/A</v>
      </c>
      <c r="F16" s="19" t="e">
        <f t="shared" si="12"/>
        <v>#N/A</v>
      </c>
      <c r="G16" s="19" t="e">
        <f t="shared" si="13"/>
        <v>#N/A</v>
      </c>
      <c r="H16" s="19" t="e">
        <f t="shared" si="14"/>
        <v>#N/A</v>
      </c>
      <c r="I16" s="25" t="e">
        <f t="shared" si="15"/>
        <v>#N/A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1140204</v>
      </c>
      <c r="C17" s="19">
        <f t="shared" si="9"/>
        <v>91.3</v>
      </c>
      <c r="D17" s="19">
        <f t="shared" si="10"/>
        <v>21</v>
      </c>
      <c r="E17" s="19">
        <f t="shared" si="11"/>
        <v>19.2</v>
      </c>
      <c r="F17" s="19">
        <f t="shared" si="12"/>
        <v>72.099999999999994</v>
      </c>
      <c r="G17" s="19">
        <f t="shared" si="13"/>
        <v>68.400000000000006</v>
      </c>
      <c r="H17" s="19">
        <f t="shared" si="14"/>
        <v>51.5</v>
      </c>
      <c r="I17" s="25">
        <f t="shared" si="15"/>
        <v>0.56407447973713043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1140307</v>
      </c>
      <c r="C18" s="19">
        <f t="shared" si="9"/>
        <v>90.9</v>
      </c>
      <c r="D18" s="19">
        <f t="shared" si="10"/>
        <v>16.899999999999999</v>
      </c>
      <c r="E18" s="19">
        <f t="shared" si="11"/>
        <v>15.4</v>
      </c>
      <c r="F18" s="19">
        <f t="shared" si="12"/>
        <v>75.5</v>
      </c>
      <c r="G18" s="19">
        <f t="shared" si="13"/>
        <v>71.599999999999994</v>
      </c>
      <c r="H18" s="19">
        <f t="shared" si="14"/>
        <v>52.3</v>
      </c>
      <c r="I18" s="25">
        <f t="shared" si="15"/>
        <v>0.57535753575357529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BAFB32AC-2A08-44D1-B0C1-860CEADDD06F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D6582C-555C-467B-95EA-DC802E4485A7}">
          <x14:formula1>
            <xm:f>資料輸入!$N:$N</xm:f>
          </x14:formula1>
          <xm:sqref>C3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D19D-18B9-43C5-A7F2-05635813C781}">
  <sheetPr>
    <tabColor rgb="FF00B0F0"/>
  </sheetPr>
  <dimension ref="A1:AN55"/>
  <sheetViews>
    <sheetView topLeftCell="A10" zoomScale="70" zoomScaleNormal="70" workbookViewId="0">
      <selection activeCell="Y13" sqref="Y1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5">_xlfn._xlws.SORT(_xlfn._xlws.FILTER(資料輸入!F:L, ISNUMBER(MATCH(資料輸入!E:E, 洪俊義!C3, 0))), 1, TRUE)</f>
        <v>1140204</v>
      </c>
      <c r="Y2" s="16">
        <v>79.2</v>
      </c>
      <c r="Z2" s="16">
        <v>11.8</v>
      </c>
      <c r="AA2" s="16">
        <v>9.3000000000000007</v>
      </c>
      <c r="AB2" s="16">
        <v>69.900000000000006</v>
      </c>
      <c r="AC2" s="16">
        <v>66.3</v>
      </c>
      <c r="AD2" s="16">
        <v>46.2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0.58333333333333337</v>
      </c>
    </row>
    <row r="3" spans="1:40">
      <c r="A3" s="20">
        <f>MAX(X:X)</f>
        <v>1140320</v>
      </c>
      <c r="B3" s="19" t="str">
        <f>K6&amp;J7</f>
        <v>2周前</v>
      </c>
      <c r="C3" s="39" t="s">
        <v>127</v>
      </c>
      <c r="D3" s="21" t="s">
        <v>17</v>
      </c>
      <c r="E3" s="20">
        <f>LOOKUP($A$3,日期,體重_kg)</f>
        <v>80.7</v>
      </c>
      <c r="F3" s="20">
        <f>LOOKUP($A$3,日期,體重變化)</f>
        <v>0.20000000000000284</v>
      </c>
      <c r="G3" s="20" t="str">
        <f>IF(E3&lt;C8,"Q1",IF(E3&lt;C9,"Q2",IF(E3&lt;C10,"Q3",IF(E3&lt;3000,"Q4"))))</f>
        <v>Q2</v>
      </c>
      <c r="H3" s="20">
        <f>LOOKUP($A$3,日期,體脂率)</f>
        <v>10.199999999999999</v>
      </c>
      <c r="I3" s="20">
        <f>LOOKUP($A$3,日期,體脂率變化)</f>
        <v>1.6999999999999993</v>
      </c>
      <c r="J3" s="20" t="str">
        <f>IF(H3&lt;D8,"Q1",IF(H3&lt;D9,"Q2",IF(H3&lt;D10,"Q3",IF(H3&lt;3000,"Q4"))))</f>
        <v>Q1</v>
      </c>
      <c r="K3" s="20">
        <f>LOOKUP($A$3,日期,脂肪重_kg)</f>
        <v>8.1999999999999993</v>
      </c>
      <c r="L3" s="20">
        <f>LOOKUP($A$3,日期,脂肪重變化)</f>
        <v>1.3999999999999995</v>
      </c>
      <c r="M3" s="20" t="str">
        <f>IF(K3&lt;E8,"Q1",IF(K3&lt;E9,"Q2",IF(K3&lt;E10,"Q3",IF(K3&lt;3000,"Q4"))))</f>
        <v>Q1</v>
      </c>
      <c r="N3" s="20">
        <f>LOOKUP($A$3,日期,去脂重_kg)</f>
        <v>72.5</v>
      </c>
      <c r="O3" s="20">
        <f>LOOKUP($A$3,日期,去脂重變化)</f>
        <v>-1.2000000000000028</v>
      </c>
      <c r="P3" s="20" t="str">
        <f>IF(N3&lt;F8,"Q1",IF(N3&lt;F9,"Q2",IF(N3&lt;F10,"Q3",IF(N3&lt;3000,"Q4"))))</f>
        <v>Q2</v>
      </c>
      <c r="Q3" s="20">
        <f>LOOKUP($A$3,日期,肌肉量)</f>
        <v>68</v>
      </c>
      <c r="R3" s="20">
        <f>LOOKUP($A$3,日期,肌肉量變化)</f>
        <v>-1.9000000000000057</v>
      </c>
      <c r="S3" s="20" t="str">
        <f>IF(Q3&lt;G8,"Q1",IF(Q3&lt;G9,"Q2",IF(Q3&lt;G10,"Q3",IF(Q3&lt;3000,"Q4"))))</f>
        <v>Q2</v>
      </c>
      <c r="T3" s="20">
        <f>LOOKUP($A$3,日期,身體總水份kg)</f>
        <v>49.8</v>
      </c>
      <c r="U3" s="22">
        <f>LOOKUP($A$3,日期,水分變化KG)</f>
        <v>-2</v>
      </c>
      <c r="V3" s="23">
        <f>LOOKUP($A$3,日期,水分變化)</f>
        <v>-2.6377889122353282E-2</v>
      </c>
      <c r="W3" s="20" t="str">
        <f>IF(T3&lt;H8,"Q1",IF(T3&lt;H9,"Q2",IF(T3&lt;H10,"Q3",IF(T3&lt;3000,"Q4"))))</f>
        <v>Q2</v>
      </c>
      <c r="X3" s="15">
        <v>1140227</v>
      </c>
      <c r="Y3" s="16">
        <v>80.900000000000006</v>
      </c>
      <c r="Z3" s="16">
        <v>11.7</v>
      </c>
      <c r="AA3" s="16">
        <v>9.5</v>
      </c>
      <c r="AB3" s="16">
        <v>71.400000000000006</v>
      </c>
      <c r="AC3" s="16">
        <v>67.7</v>
      </c>
      <c r="AD3" s="16">
        <v>49.1</v>
      </c>
      <c r="AE3" s="15">
        <f t="shared" ref="AE3:AE55" si="2">X2</f>
        <v>1140204</v>
      </c>
      <c r="AF3" s="17">
        <f t="shared" si="0"/>
        <v>45715</v>
      </c>
      <c r="AG3" s="18">
        <f t="shared" si="1"/>
        <v>0.60692212608158225</v>
      </c>
      <c r="AH3" s="19">
        <f t="shared" ref="AH3:AM18" si="3">Y3-Y2</f>
        <v>1.7000000000000028</v>
      </c>
      <c r="AI3" s="24">
        <f t="shared" si="3"/>
        <v>-0.10000000000000142</v>
      </c>
      <c r="AJ3" s="24">
        <f t="shared" si="3"/>
        <v>0.19999999999999929</v>
      </c>
      <c r="AK3" s="24">
        <f t="shared" si="3"/>
        <v>1.5</v>
      </c>
      <c r="AL3" s="24">
        <f t="shared" si="3"/>
        <v>1.4000000000000057</v>
      </c>
      <c r="AM3" s="19">
        <f t="shared" si="3"/>
        <v>2.8999999999999986</v>
      </c>
      <c r="AN3" s="25">
        <f>AG3-AG2</f>
        <v>2.3588792748248877E-2</v>
      </c>
    </row>
    <row r="4" spans="1:40">
      <c r="A4" s="26">
        <f>DATE(MID(A3,1,3)+1911,MID(A3,4,2),MID(A3,6,2))</f>
        <v>45736</v>
      </c>
      <c r="B4" s="26">
        <f>DATE(MID(B17,1,3)+1911,MID(B17,4,2),MID(B17,6,2))</f>
        <v>45723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>
        <v>1140307</v>
      </c>
      <c r="Y4" s="16">
        <v>80.5</v>
      </c>
      <c r="Z4" s="16">
        <v>8.5</v>
      </c>
      <c r="AA4" s="16">
        <v>6.8</v>
      </c>
      <c r="AB4" s="16">
        <v>73.7</v>
      </c>
      <c r="AC4" s="16">
        <v>69.900000000000006</v>
      </c>
      <c r="AD4" s="16">
        <v>51.8</v>
      </c>
      <c r="AE4" s="15">
        <f t="shared" si="2"/>
        <v>1140227</v>
      </c>
      <c r="AF4" s="17">
        <f t="shared" si="0"/>
        <v>45723</v>
      </c>
      <c r="AG4" s="18">
        <f t="shared" si="1"/>
        <v>0.64347826086956517</v>
      </c>
      <c r="AH4" s="19">
        <f t="shared" si="3"/>
        <v>-0.40000000000000568</v>
      </c>
      <c r="AI4" s="24">
        <f t="shared" si="3"/>
        <v>-3.1999999999999993</v>
      </c>
      <c r="AJ4" s="24">
        <f t="shared" si="3"/>
        <v>-2.7</v>
      </c>
      <c r="AK4" s="24">
        <f t="shared" si="3"/>
        <v>2.2999999999999972</v>
      </c>
      <c r="AL4" s="24">
        <f t="shared" si="3"/>
        <v>2.2000000000000028</v>
      </c>
      <c r="AM4" s="19">
        <f t="shared" si="3"/>
        <v>2.6999999999999957</v>
      </c>
      <c r="AN4" s="25">
        <f t="shared" ref="AN4:AN55" si="4">AG4-AG3</f>
        <v>3.6556134787982919E-2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>
        <v>1140320</v>
      </c>
      <c r="Y5" s="16">
        <v>80.7</v>
      </c>
      <c r="Z5" s="16">
        <v>10.199999999999999</v>
      </c>
      <c r="AA5" s="16">
        <v>8.1999999999999993</v>
      </c>
      <c r="AB5" s="16">
        <v>72.5</v>
      </c>
      <c r="AC5" s="16">
        <v>68</v>
      </c>
      <c r="AD5" s="16">
        <v>49.8</v>
      </c>
      <c r="AE5" s="15">
        <f t="shared" si="2"/>
        <v>1140307</v>
      </c>
      <c r="AF5" s="17">
        <f t="shared" si="0"/>
        <v>45736</v>
      </c>
      <c r="AG5" s="18">
        <f t="shared" si="1"/>
        <v>0.61710037174721188</v>
      </c>
      <c r="AH5" s="19">
        <f t="shared" si="3"/>
        <v>0.20000000000000284</v>
      </c>
      <c r="AI5" s="24">
        <f t="shared" si="3"/>
        <v>1.6999999999999993</v>
      </c>
      <c r="AJ5" s="24">
        <f t="shared" si="3"/>
        <v>1.3999999999999995</v>
      </c>
      <c r="AK5" s="24">
        <f t="shared" si="3"/>
        <v>-1.2000000000000028</v>
      </c>
      <c r="AL5" s="24">
        <f t="shared" si="3"/>
        <v>-1.9000000000000057</v>
      </c>
      <c r="AM5" s="19">
        <f t="shared" si="3"/>
        <v>-2</v>
      </c>
      <c r="AN5" s="25">
        <f t="shared" si="4"/>
        <v>-2.6377889122353282E-2</v>
      </c>
    </row>
    <row r="6" spans="1:40">
      <c r="B6" s="29" t="s">
        <v>10</v>
      </c>
      <c r="C6" s="31">
        <f t="shared" ref="C6:H6" si="5">_xlfn.QUARTILE.INC(Y:Y,1)</f>
        <v>80.174999999999997</v>
      </c>
      <c r="D6" s="31">
        <f t="shared" si="5"/>
        <v>9.7749999999999986</v>
      </c>
      <c r="E6" s="31">
        <f t="shared" si="5"/>
        <v>7.85</v>
      </c>
      <c r="F6" s="31">
        <f t="shared" si="5"/>
        <v>71.025000000000006</v>
      </c>
      <c r="G6" s="31">
        <f t="shared" si="5"/>
        <v>67.349999999999994</v>
      </c>
      <c r="H6" s="31">
        <f t="shared" si="5"/>
        <v>48.375</v>
      </c>
      <c r="J6" s="28">
        <f>A4-B4</f>
        <v>13</v>
      </c>
      <c r="K6" s="28">
        <f>ROUND(K7,0)</f>
        <v>2</v>
      </c>
      <c r="X6" s="15"/>
      <c r="Y6" s="16"/>
      <c r="Z6" s="16"/>
      <c r="AA6" s="16"/>
      <c r="AB6" s="16"/>
      <c r="AC6" s="16"/>
      <c r="AD6" s="16"/>
      <c r="AE6" s="15">
        <f t="shared" si="2"/>
        <v>1140320</v>
      </c>
      <c r="AF6" s="17" t="e">
        <f t="shared" si="0"/>
        <v>#VALUE!</v>
      </c>
      <c r="AG6" s="18" t="e">
        <f t="shared" si="1"/>
        <v>#DIV/0!</v>
      </c>
      <c r="AH6" s="19">
        <f t="shared" si="3"/>
        <v>-80.7</v>
      </c>
      <c r="AI6" s="24">
        <f t="shared" si="3"/>
        <v>-10.199999999999999</v>
      </c>
      <c r="AJ6" s="24">
        <f t="shared" si="3"/>
        <v>-8.1999999999999993</v>
      </c>
      <c r="AK6" s="24">
        <f t="shared" si="3"/>
        <v>-72.5</v>
      </c>
      <c r="AL6" s="24">
        <f t="shared" si="3"/>
        <v>-68</v>
      </c>
      <c r="AM6" s="19">
        <f t="shared" si="3"/>
        <v>-49.8</v>
      </c>
      <c r="AN6" s="25" t="e">
        <f t="shared" si="4"/>
        <v>#DIV/0!</v>
      </c>
    </row>
    <row r="7" spans="1:40">
      <c r="B7" s="19" t="str">
        <f>C3</f>
        <v>洪俊義</v>
      </c>
      <c r="C7" s="19">
        <f>E3</f>
        <v>80.7</v>
      </c>
      <c r="D7" s="19">
        <f>H3</f>
        <v>10.199999999999999</v>
      </c>
      <c r="E7" s="19">
        <f>K3</f>
        <v>8.1999999999999993</v>
      </c>
      <c r="F7" s="19">
        <f>N3</f>
        <v>72.5</v>
      </c>
      <c r="G7" s="19">
        <f>Q3</f>
        <v>68</v>
      </c>
      <c r="H7" s="19">
        <f>T3</f>
        <v>49.8</v>
      </c>
      <c r="J7" s="32" t="s">
        <v>21</v>
      </c>
      <c r="K7" s="19">
        <f>J6/7</f>
        <v>1.8571428571428572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80.599999999999994</v>
      </c>
      <c r="D8" s="31">
        <f t="shared" si="6"/>
        <v>10.95</v>
      </c>
      <c r="E8" s="31">
        <f t="shared" si="6"/>
        <v>8.75</v>
      </c>
      <c r="F8" s="31">
        <f t="shared" si="6"/>
        <v>71.95</v>
      </c>
      <c r="G8" s="31">
        <f t="shared" si="6"/>
        <v>67.849999999999994</v>
      </c>
      <c r="H8" s="31">
        <f t="shared" si="6"/>
        <v>49.45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80.75</v>
      </c>
      <c r="D9" s="31">
        <f t="shared" si="7"/>
        <v>11.725</v>
      </c>
      <c r="E9" s="31">
        <f t="shared" si="7"/>
        <v>9.3500000000000014</v>
      </c>
      <c r="F9" s="31">
        <f t="shared" si="7"/>
        <v>72.8</v>
      </c>
      <c r="G9" s="31">
        <f t="shared" si="7"/>
        <v>68.474999999999994</v>
      </c>
      <c r="H9" s="31">
        <f t="shared" si="7"/>
        <v>50.3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80.900000000000006</v>
      </c>
      <c r="D10" s="31">
        <f t="shared" si="8"/>
        <v>11.8</v>
      </c>
      <c r="E10" s="31">
        <f t="shared" si="8"/>
        <v>9.5</v>
      </c>
      <c r="F10" s="31">
        <f t="shared" si="8"/>
        <v>73.7</v>
      </c>
      <c r="G10" s="31">
        <f t="shared" si="8"/>
        <v>69.900000000000006</v>
      </c>
      <c r="H10" s="31">
        <f t="shared" si="8"/>
        <v>51.8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>
        <f>LOOKUP(B15,日期,上次量測)</f>
        <v>0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>
        <f>LOOKUP(B16,日期,上次量測)</f>
        <v>1140204</v>
      </c>
      <c r="C15" s="19">
        <f t="shared" si="9"/>
        <v>79.2</v>
      </c>
      <c r="D15" s="19">
        <f t="shared" si="10"/>
        <v>11.8</v>
      </c>
      <c r="E15" s="19">
        <f t="shared" si="11"/>
        <v>9.3000000000000007</v>
      </c>
      <c r="F15" s="19">
        <f t="shared" si="12"/>
        <v>69.900000000000006</v>
      </c>
      <c r="G15" s="19">
        <f t="shared" si="13"/>
        <v>66.3</v>
      </c>
      <c r="H15" s="19">
        <f t="shared" si="14"/>
        <v>46.2</v>
      </c>
      <c r="I15" s="25">
        <f t="shared" si="15"/>
        <v>0.58333333333333337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1140227</v>
      </c>
      <c r="C16" s="19">
        <f t="shared" si="9"/>
        <v>80.900000000000006</v>
      </c>
      <c r="D16" s="19">
        <f t="shared" si="10"/>
        <v>11.7</v>
      </c>
      <c r="E16" s="19">
        <f t="shared" si="11"/>
        <v>9.5</v>
      </c>
      <c r="F16" s="19">
        <f t="shared" si="12"/>
        <v>71.400000000000006</v>
      </c>
      <c r="G16" s="19">
        <f t="shared" si="13"/>
        <v>67.7</v>
      </c>
      <c r="H16" s="19">
        <f t="shared" si="14"/>
        <v>49.1</v>
      </c>
      <c r="I16" s="25">
        <f t="shared" si="15"/>
        <v>0.60692212608158225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1140307</v>
      </c>
      <c r="C17" s="19">
        <f t="shared" si="9"/>
        <v>80.5</v>
      </c>
      <c r="D17" s="19">
        <f t="shared" si="10"/>
        <v>8.5</v>
      </c>
      <c r="E17" s="19">
        <f t="shared" si="11"/>
        <v>6.8</v>
      </c>
      <c r="F17" s="19">
        <f t="shared" si="12"/>
        <v>73.7</v>
      </c>
      <c r="G17" s="19">
        <f t="shared" si="13"/>
        <v>69.900000000000006</v>
      </c>
      <c r="H17" s="19">
        <f t="shared" si="14"/>
        <v>51.8</v>
      </c>
      <c r="I17" s="25">
        <f t="shared" si="15"/>
        <v>0.64347826086956517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1140320</v>
      </c>
      <c r="C18" s="19">
        <f t="shared" si="9"/>
        <v>80.7</v>
      </c>
      <c r="D18" s="19">
        <f t="shared" si="10"/>
        <v>10.199999999999999</v>
      </c>
      <c r="E18" s="19">
        <f t="shared" si="11"/>
        <v>8.1999999999999993</v>
      </c>
      <c r="F18" s="19">
        <f t="shared" si="12"/>
        <v>72.5</v>
      </c>
      <c r="G18" s="19">
        <f t="shared" si="13"/>
        <v>68</v>
      </c>
      <c r="H18" s="19">
        <f t="shared" si="14"/>
        <v>49.8</v>
      </c>
      <c r="I18" s="25">
        <f t="shared" si="15"/>
        <v>0.61710037174721188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A9C67E11-47F2-4661-826D-311D7E62FBFD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4C1055-55E1-4550-A833-C3ACAB41CFF9}">
          <x14:formula1>
            <xm:f>資料輸入!$N:$N</xm:f>
          </x14:formula1>
          <xm:sqref>C3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72C9-0FA5-416F-8CC5-FB47190923DC}">
  <sheetPr>
    <tabColor rgb="FF00B0F0"/>
  </sheetPr>
  <dimension ref="A1:AN55"/>
  <sheetViews>
    <sheetView zoomScale="70" zoomScaleNormal="70" workbookViewId="0">
      <selection activeCell="Y23" sqref="Y2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3">_xlfn._xlws.SORT(_xlfn._xlws.FILTER(資料輸入!F:L, ISNUMBER(MATCH(資料輸入!E:E, 潘奎恩!C3, 0))), 1, TRUE)</f>
        <v>1140204</v>
      </c>
      <c r="Y2" s="16">
        <v>74.400000000000006</v>
      </c>
      <c r="Z2" s="16">
        <v>13.4</v>
      </c>
      <c r="AA2" s="16">
        <v>10</v>
      </c>
      <c r="AB2" s="16">
        <v>64.400000000000006</v>
      </c>
      <c r="AC2" s="16">
        <v>61.1</v>
      </c>
      <c r="AD2" s="16">
        <v>42.4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0.56989247311827951</v>
      </c>
    </row>
    <row r="3" spans="1:40">
      <c r="A3" s="20">
        <f>MAX(X:X)</f>
        <v>1140307</v>
      </c>
      <c r="B3" s="19" t="str">
        <f>K6&amp;J7</f>
        <v>4周前</v>
      </c>
      <c r="C3" s="39" t="s">
        <v>128</v>
      </c>
      <c r="D3" s="21" t="s">
        <v>17</v>
      </c>
      <c r="E3" s="20">
        <f>LOOKUP($A$3,日期,體重_kg)</f>
        <v>74.2</v>
      </c>
      <c r="F3" s="20">
        <f>LOOKUP($A$3,日期,體重變化)</f>
        <v>-0.20000000000000284</v>
      </c>
      <c r="G3" s="20" t="str">
        <f>IF(E3&lt;C8,"Q1",IF(E3&lt;C9,"Q2",IF(E3&lt;C10,"Q3",IF(E3&lt;3000,"Q4"))))</f>
        <v>Q1</v>
      </c>
      <c r="H3" s="20">
        <f>LOOKUP($A$3,日期,體脂率)</f>
        <v>11.2</v>
      </c>
      <c r="I3" s="20">
        <f>LOOKUP($A$3,日期,體脂率變化)</f>
        <v>-2.2000000000000011</v>
      </c>
      <c r="J3" s="20" t="str">
        <f>IF(H3&lt;D8,"Q1",IF(H3&lt;D9,"Q2",IF(H3&lt;D10,"Q3",IF(H3&lt;3000,"Q4"))))</f>
        <v>Q1</v>
      </c>
      <c r="K3" s="20">
        <f>LOOKUP($A$3,日期,脂肪重_kg)</f>
        <v>8.3000000000000007</v>
      </c>
      <c r="L3" s="20">
        <f>LOOKUP($A$3,日期,脂肪重變化)</f>
        <v>-1.6999999999999993</v>
      </c>
      <c r="M3" s="20" t="str">
        <f>IF(K3&lt;E8,"Q1",IF(K3&lt;E9,"Q2",IF(K3&lt;E10,"Q3",IF(K3&lt;3000,"Q4"))))</f>
        <v>Q1</v>
      </c>
      <c r="N3" s="20">
        <f>LOOKUP($A$3,日期,去脂重_kg)</f>
        <v>65.900000000000006</v>
      </c>
      <c r="O3" s="20">
        <f>LOOKUP($A$3,日期,去脂重變化)</f>
        <v>1.5</v>
      </c>
      <c r="P3" s="20" t="str">
        <f>IF(N3&lt;F8,"Q1",IF(N3&lt;F9,"Q2",IF(N3&lt;F10,"Q3",IF(N3&lt;3000,"Q4"))))</f>
        <v>Q4</v>
      </c>
      <c r="Q3" s="20">
        <f>LOOKUP($A$3,日期,肌肉量)</f>
        <v>62.5</v>
      </c>
      <c r="R3" s="20">
        <f>LOOKUP($A$3,日期,肌肉量變化)</f>
        <v>1.3999999999999986</v>
      </c>
      <c r="S3" s="20" t="str">
        <f>IF(Q3&lt;G8,"Q1",IF(Q3&lt;G9,"Q2",IF(Q3&lt;G10,"Q3",IF(Q3&lt;3000,"Q4"))))</f>
        <v>Q4</v>
      </c>
      <c r="T3" s="20">
        <f>LOOKUP($A$3,日期,身體總水份kg)</f>
        <v>46.4</v>
      </c>
      <c r="U3" s="22">
        <f>LOOKUP($A$3,日期,水分變化KG)</f>
        <v>4</v>
      </c>
      <c r="V3" s="23">
        <f>LOOKUP($A$3,日期,水分變化)</f>
        <v>5.5444454105440188E-2</v>
      </c>
      <c r="W3" s="20" t="str">
        <f>IF(T3&lt;H8,"Q1",IF(T3&lt;H9,"Q2",IF(T3&lt;H10,"Q3",IF(T3&lt;3000,"Q4"))))</f>
        <v>Q4</v>
      </c>
      <c r="X3" s="15">
        <v>1140307</v>
      </c>
      <c r="Y3" s="16">
        <v>74.2</v>
      </c>
      <c r="Z3" s="16">
        <v>11.2</v>
      </c>
      <c r="AA3" s="16">
        <v>8.3000000000000007</v>
      </c>
      <c r="AB3" s="16">
        <v>65.900000000000006</v>
      </c>
      <c r="AC3" s="16">
        <v>62.5</v>
      </c>
      <c r="AD3" s="16">
        <v>46.4</v>
      </c>
      <c r="AE3" s="15">
        <f t="shared" ref="AE3:AE55" si="2">X2</f>
        <v>1140204</v>
      </c>
      <c r="AF3" s="17">
        <f t="shared" si="0"/>
        <v>45723</v>
      </c>
      <c r="AG3" s="18">
        <f t="shared" si="1"/>
        <v>0.6253369272237197</v>
      </c>
      <c r="AH3" s="19">
        <f t="shared" ref="AH3:AM18" si="3">Y3-Y2</f>
        <v>-0.20000000000000284</v>
      </c>
      <c r="AI3" s="24">
        <f t="shared" si="3"/>
        <v>-2.2000000000000011</v>
      </c>
      <c r="AJ3" s="24">
        <f t="shared" si="3"/>
        <v>-1.6999999999999993</v>
      </c>
      <c r="AK3" s="24">
        <f t="shared" si="3"/>
        <v>1.5</v>
      </c>
      <c r="AL3" s="24">
        <f t="shared" si="3"/>
        <v>1.3999999999999986</v>
      </c>
      <c r="AM3" s="19">
        <f t="shared" si="3"/>
        <v>4</v>
      </c>
      <c r="AN3" s="25">
        <f>AG3-AG2</f>
        <v>5.5444454105440188E-2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/>
      <c r="Y4" s="16"/>
      <c r="Z4" s="16"/>
      <c r="AA4" s="16"/>
      <c r="AB4" s="16"/>
      <c r="AC4" s="16"/>
      <c r="AD4" s="16"/>
      <c r="AE4" s="15">
        <f t="shared" si="2"/>
        <v>1140307</v>
      </c>
      <c r="AF4" s="17" t="e">
        <f t="shared" si="0"/>
        <v>#VALUE!</v>
      </c>
      <c r="AG4" s="18" t="e">
        <f t="shared" si="1"/>
        <v>#DIV/0!</v>
      </c>
      <c r="AH4" s="19">
        <f t="shared" si="3"/>
        <v>-74.2</v>
      </c>
      <c r="AI4" s="24">
        <f t="shared" si="3"/>
        <v>-11.2</v>
      </c>
      <c r="AJ4" s="24">
        <f t="shared" si="3"/>
        <v>-8.3000000000000007</v>
      </c>
      <c r="AK4" s="24">
        <f t="shared" si="3"/>
        <v>-65.900000000000006</v>
      </c>
      <c r="AL4" s="24">
        <f t="shared" si="3"/>
        <v>-62.5</v>
      </c>
      <c r="AM4" s="19">
        <f t="shared" si="3"/>
        <v>-46.4</v>
      </c>
      <c r="AN4" s="25" t="e">
        <f t="shared" ref="AN4:AN55" si="4">AG4-AG3</f>
        <v>#DIV/0!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/>
      <c r="Y5" s="16"/>
      <c r="Z5" s="16"/>
      <c r="AA5" s="16"/>
      <c r="AB5" s="16"/>
      <c r="AC5" s="16"/>
      <c r="AD5" s="16"/>
      <c r="AE5" s="15">
        <f t="shared" si="2"/>
        <v>0</v>
      </c>
      <c r="AF5" s="17" t="e">
        <f t="shared" si="0"/>
        <v>#VALUE!</v>
      </c>
      <c r="AG5" s="18" t="e">
        <f t="shared" si="1"/>
        <v>#DIV/0!</v>
      </c>
      <c r="AH5" s="19">
        <f t="shared" si="3"/>
        <v>0</v>
      </c>
      <c r="AI5" s="24">
        <f t="shared" si="3"/>
        <v>0</v>
      </c>
      <c r="AJ5" s="24">
        <f t="shared" si="3"/>
        <v>0</v>
      </c>
      <c r="AK5" s="24">
        <f t="shared" si="3"/>
        <v>0</v>
      </c>
      <c r="AL5" s="24">
        <f t="shared" si="3"/>
        <v>0</v>
      </c>
      <c r="AM5" s="19">
        <f t="shared" si="3"/>
        <v>0</v>
      </c>
      <c r="AN5" s="25" t="e">
        <f t="shared" si="4"/>
        <v>#DIV/0!</v>
      </c>
    </row>
    <row r="6" spans="1:40">
      <c r="B6" s="29" t="s">
        <v>10</v>
      </c>
      <c r="C6" s="31">
        <f t="shared" ref="C6:H6" si="5">_xlfn.QUARTILE.INC(Y:Y,1)</f>
        <v>74.25</v>
      </c>
      <c r="D6" s="31">
        <f t="shared" si="5"/>
        <v>11.75</v>
      </c>
      <c r="E6" s="31">
        <f t="shared" si="5"/>
        <v>8.7250000000000014</v>
      </c>
      <c r="F6" s="31">
        <f t="shared" si="5"/>
        <v>64.775000000000006</v>
      </c>
      <c r="G6" s="31">
        <f t="shared" si="5"/>
        <v>61.45</v>
      </c>
      <c r="H6" s="31">
        <f t="shared" si="5"/>
        <v>43.4</v>
      </c>
      <c r="J6" s="28">
        <f>A4-B4</f>
        <v>31</v>
      </c>
      <c r="K6" s="28">
        <f>ROUND(K7,0)</f>
        <v>4</v>
      </c>
      <c r="X6" s="15"/>
      <c r="Y6" s="16"/>
      <c r="Z6" s="16"/>
      <c r="AA6" s="16"/>
      <c r="AB6" s="16"/>
      <c r="AC6" s="16"/>
      <c r="AD6" s="16"/>
      <c r="AE6" s="15">
        <f t="shared" si="2"/>
        <v>0</v>
      </c>
      <c r="AF6" s="17" t="e">
        <f t="shared" si="0"/>
        <v>#VALUE!</v>
      </c>
      <c r="AG6" s="18" t="e">
        <f t="shared" si="1"/>
        <v>#DIV/0!</v>
      </c>
      <c r="AH6" s="19">
        <f t="shared" si="3"/>
        <v>0</v>
      </c>
      <c r="AI6" s="24">
        <f t="shared" si="3"/>
        <v>0</v>
      </c>
      <c r="AJ6" s="24">
        <f t="shared" si="3"/>
        <v>0</v>
      </c>
      <c r="AK6" s="24">
        <f t="shared" si="3"/>
        <v>0</v>
      </c>
      <c r="AL6" s="24">
        <f t="shared" si="3"/>
        <v>0</v>
      </c>
      <c r="AM6" s="19">
        <f t="shared" si="3"/>
        <v>0</v>
      </c>
      <c r="AN6" s="25" t="e">
        <f t="shared" si="4"/>
        <v>#DIV/0!</v>
      </c>
    </row>
    <row r="7" spans="1:40">
      <c r="B7" s="19" t="str">
        <f>C3</f>
        <v>潘奎恩</v>
      </c>
      <c r="C7" s="19">
        <f>E3</f>
        <v>74.2</v>
      </c>
      <c r="D7" s="19">
        <f>H3</f>
        <v>11.2</v>
      </c>
      <c r="E7" s="19">
        <f>K3</f>
        <v>8.3000000000000007</v>
      </c>
      <c r="F7" s="19">
        <f>N3</f>
        <v>65.900000000000006</v>
      </c>
      <c r="G7" s="19">
        <f>Q3</f>
        <v>62.5</v>
      </c>
      <c r="H7" s="19">
        <f>T3</f>
        <v>46.4</v>
      </c>
      <c r="J7" s="32" t="s">
        <v>21</v>
      </c>
      <c r="K7" s="19">
        <f>J6/7</f>
        <v>4.4285714285714288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74.300000000000011</v>
      </c>
      <c r="D8" s="31">
        <f t="shared" si="6"/>
        <v>12.3</v>
      </c>
      <c r="E8" s="31">
        <f t="shared" si="6"/>
        <v>9.15</v>
      </c>
      <c r="F8" s="31">
        <f t="shared" si="6"/>
        <v>65.150000000000006</v>
      </c>
      <c r="G8" s="31">
        <f t="shared" si="6"/>
        <v>61.8</v>
      </c>
      <c r="H8" s="31">
        <f t="shared" si="6"/>
        <v>44.4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74.350000000000009</v>
      </c>
      <c r="D9" s="31">
        <f t="shared" si="7"/>
        <v>12.85</v>
      </c>
      <c r="E9" s="31">
        <f t="shared" si="7"/>
        <v>9.5749999999999993</v>
      </c>
      <c r="F9" s="31">
        <f t="shared" si="7"/>
        <v>65.525000000000006</v>
      </c>
      <c r="G9" s="31">
        <f t="shared" si="7"/>
        <v>62.15</v>
      </c>
      <c r="H9" s="31">
        <f t="shared" si="7"/>
        <v>45.4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74.400000000000006</v>
      </c>
      <c r="D10" s="31">
        <f t="shared" si="8"/>
        <v>13.4</v>
      </c>
      <c r="E10" s="31">
        <f t="shared" si="8"/>
        <v>10</v>
      </c>
      <c r="F10" s="31">
        <f t="shared" si="8"/>
        <v>65.900000000000006</v>
      </c>
      <c r="G10" s="31">
        <f t="shared" si="8"/>
        <v>62.5</v>
      </c>
      <c r="H10" s="31">
        <f t="shared" si="8"/>
        <v>46.4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 t="e">
        <f>LOOKUP(B15,日期,上次量測)</f>
        <v>#N/A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 t="e">
        <f>LOOKUP(B16,日期,上次量測)</f>
        <v>#N/A</v>
      </c>
      <c r="C15" s="19" t="e">
        <f t="shared" si="9"/>
        <v>#N/A</v>
      </c>
      <c r="D15" s="19" t="e">
        <f t="shared" si="10"/>
        <v>#N/A</v>
      </c>
      <c r="E15" s="19" t="e">
        <f t="shared" si="11"/>
        <v>#N/A</v>
      </c>
      <c r="F15" s="19" t="e">
        <f t="shared" si="12"/>
        <v>#N/A</v>
      </c>
      <c r="G15" s="19" t="e">
        <f t="shared" si="13"/>
        <v>#N/A</v>
      </c>
      <c r="H15" s="19" t="e">
        <f t="shared" si="14"/>
        <v>#N/A</v>
      </c>
      <c r="I15" s="25" t="e">
        <f t="shared" si="15"/>
        <v>#N/A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0</v>
      </c>
      <c r="C16" s="19" t="e">
        <f t="shared" si="9"/>
        <v>#N/A</v>
      </c>
      <c r="D16" s="19" t="e">
        <f t="shared" si="10"/>
        <v>#N/A</v>
      </c>
      <c r="E16" s="19" t="e">
        <f t="shared" si="11"/>
        <v>#N/A</v>
      </c>
      <c r="F16" s="19" t="e">
        <f t="shared" si="12"/>
        <v>#N/A</v>
      </c>
      <c r="G16" s="19" t="e">
        <f t="shared" si="13"/>
        <v>#N/A</v>
      </c>
      <c r="H16" s="19" t="e">
        <f t="shared" si="14"/>
        <v>#N/A</v>
      </c>
      <c r="I16" s="25" t="e">
        <f t="shared" si="15"/>
        <v>#N/A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1140204</v>
      </c>
      <c r="C17" s="19">
        <f t="shared" si="9"/>
        <v>74.400000000000006</v>
      </c>
      <c r="D17" s="19">
        <f t="shared" si="10"/>
        <v>13.4</v>
      </c>
      <c r="E17" s="19">
        <f t="shared" si="11"/>
        <v>10</v>
      </c>
      <c r="F17" s="19">
        <f t="shared" si="12"/>
        <v>64.400000000000006</v>
      </c>
      <c r="G17" s="19">
        <f t="shared" si="13"/>
        <v>61.1</v>
      </c>
      <c r="H17" s="19">
        <f t="shared" si="14"/>
        <v>42.4</v>
      </c>
      <c r="I17" s="25">
        <f t="shared" si="15"/>
        <v>0.56989247311827951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1140307</v>
      </c>
      <c r="C18" s="19">
        <f t="shared" si="9"/>
        <v>74.2</v>
      </c>
      <c r="D18" s="19">
        <f t="shared" si="10"/>
        <v>11.2</v>
      </c>
      <c r="E18" s="19">
        <f t="shared" si="11"/>
        <v>8.3000000000000007</v>
      </c>
      <c r="F18" s="19">
        <f t="shared" si="12"/>
        <v>65.900000000000006</v>
      </c>
      <c r="G18" s="19">
        <f t="shared" si="13"/>
        <v>62.5</v>
      </c>
      <c r="H18" s="19">
        <f t="shared" si="14"/>
        <v>46.4</v>
      </c>
      <c r="I18" s="25">
        <f t="shared" si="15"/>
        <v>0.6253369272237197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58B53567-3664-44CC-A3FD-213111A5FB21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A41B16-F84D-4B34-BD6D-292D46C8E2CF}">
          <x14:formula1>
            <xm:f>資料輸入!$N:$N</xm:f>
          </x14:formula1>
          <xm:sqref>C3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92E0-B329-4C3D-B503-96B258848952}">
  <sheetPr>
    <tabColor rgb="FF00B0F0"/>
  </sheetPr>
  <dimension ref="A1:AN55"/>
  <sheetViews>
    <sheetView zoomScale="70" zoomScaleNormal="70" workbookViewId="0">
      <selection activeCell="Y23" sqref="Y2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8">_xlfn._xlws.SORT(_xlfn._xlws.FILTER(資料輸入!F:L, ISNUMBER(MATCH(資料輸入!E:E, 蔡昇良!C3, 0))), 1, TRUE)</f>
        <v>1130229</v>
      </c>
      <c r="Y2" s="16">
        <v>75.599999999999994</v>
      </c>
      <c r="Z2" s="16">
        <v>7.8</v>
      </c>
      <c r="AA2" s="16">
        <v>5.9</v>
      </c>
      <c r="AB2" s="16">
        <v>69.7</v>
      </c>
      <c r="AC2" s="16">
        <v>66.099999999999994</v>
      </c>
      <c r="AD2" s="16">
        <v>51</v>
      </c>
      <c r="AE2" s="16"/>
      <c r="AF2" s="17">
        <f t="shared" ref="AF2:AF55" si="0">DATE(MID(X2,1,3)+1911,MID(X2,4,2),MID(X2,6,2))</f>
        <v>45351</v>
      </c>
      <c r="AG2" s="18">
        <f t="shared" ref="AG2:AG55" si="1">1-(Y2-AD2)/Y2</f>
        <v>0.67460317460317465</v>
      </c>
    </row>
    <row r="3" spans="1:40">
      <c r="A3" s="20">
        <f>MAX(X:X)</f>
        <v>1130530</v>
      </c>
      <c r="B3" s="19" t="str">
        <f>K6&amp;J7</f>
        <v>5周前</v>
      </c>
      <c r="C3" s="39" t="s">
        <v>134</v>
      </c>
      <c r="D3" s="21" t="s">
        <v>17</v>
      </c>
      <c r="E3" s="20">
        <f>LOOKUP($A$3,日期,體重_kg)</f>
        <v>73.599999999999994</v>
      </c>
      <c r="F3" s="20">
        <f>LOOKUP($A$3,日期,體重變化)</f>
        <v>0.29999999999999716</v>
      </c>
      <c r="G3" s="20" t="str">
        <f>IF(E3&lt;C8,"Q1",IF(E3&lt;C9,"Q2",IF(E3&lt;C10,"Q3",IF(E3&lt;3000,"Q4"))))</f>
        <v>Q1</v>
      </c>
      <c r="H3" s="20">
        <f>LOOKUP($A$3,日期,體脂率)</f>
        <v>8.1999999999999993</v>
      </c>
      <c r="I3" s="20">
        <f>LOOKUP($A$3,日期,體脂率變化)</f>
        <v>-0.70000000000000107</v>
      </c>
      <c r="J3" s="20" t="str">
        <f>IF(H3&lt;D8,"Q1",IF(H3&lt;D9,"Q2",IF(H3&lt;D10,"Q3",IF(H3&lt;3000,"Q4"))))</f>
        <v>Q2</v>
      </c>
      <c r="K3" s="20">
        <f>LOOKUP($A$3,日期,脂肪重_kg)</f>
        <v>6</v>
      </c>
      <c r="L3" s="20">
        <f>LOOKUP($A$3,日期,脂肪重變化)</f>
        <v>-0.5</v>
      </c>
      <c r="M3" s="20" t="str">
        <f>IF(K3&lt;E8,"Q1",IF(K3&lt;E9,"Q2",IF(K3&lt;E10,"Q3",IF(K3&lt;3000,"Q4"))))</f>
        <v>Q2</v>
      </c>
      <c r="N3" s="20">
        <f>LOOKUP($A$3,日期,去脂重_kg)</f>
        <v>67.599999999999994</v>
      </c>
      <c r="O3" s="20">
        <f>LOOKUP($A$3,日期,去脂重變化)</f>
        <v>0.79999999999999716</v>
      </c>
      <c r="P3" s="20" t="str">
        <f>IF(N3&lt;F8,"Q1",IF(N3&lt;F9,"Q2",IF(N3&lt;F10,"Q3",IF(N3&lt;3000,"Q4"))))</f>
        <v>Q1</v>
      </c>
      <c r="Q3" s="20">
        <f>LOOKUP($A$3,日期,肌肉量)</f>
        <v>64.099999999999994</v>
      </c>
      <c r="R3" s="20">
        <f>LOOKUP($A$3,日期,肌肉量變化)</f>
        <v>0.69999999999999574</v>
      </c>
      <c r="S3" s="20" t="str">
        <f>IF(Q3&lt;G8,"Q1",IF(Q3&lt;G9,"Q2",IF(Q3&lt;G10,"Q3",IF(Q3&lt;3000,"Q4"))))</f>
        <v>Q1</v>
      </c>
      <c r="T3" s="20">
        <f>LOOKUP($A$3,日期,身體總水份kg)</f>
        <v>49.5</v>
      </c>
      <c r="U3" s="22">
        <f>LOOKUP($A$3,日期,水分變化KG)</f>
        <v>0.60000000000000142</v>
      </c>
      <c r="V3" s="23">
        <f>LOOKUP($A$3,日期,水分變化)</f>
        <v>5.4329289993476637E-3</v>
      </c>
      <c r="W3" s="20" t="str">
        <f>IF(T3&lt;H8,"Q1",IF(T3&lt;H9,"Q2",IF(T3&lt;H10,"Q3",IF(T3&lt;3000,"Q4"))))</f>
        <v>Q1</v>
      </c>
      <c r="X3" s="15">
        <v>1130307</v>
      </c>
      <c r="Y3" s="16">
        <v>74.7</v>
      </c>
      <c r="Z3" s="16">
        <v>8.6999999999999993</v>
      </c>
      <c r="AA3" s="16">
        <v>6.5</v>
      </c>
      <c r="AB3" s="16">
        <v>68.2</v>
      </c>
      <c r="AC3" s="16">
        <v>64.7</v>
      </c>
      <c r="AD3" s="16">
        <v>49.9</v>
      </c>
      <c r="AE3" s="15">
        <f t="shared" ref="AE3:AE55" si="2">X2</f>
        <v>1130229</v>
      </c>
      <c r="AF3" s="17">
        <f t="shared" si="0"/>
        <v>45358</v>
      </c>
      <c r="AG3" s="18">
        <f t="shared" si="1"/>
        <v>0.66800535475234268</v>
      </c>
      <c r="AH3" s="19">
        <f t="shared" ref="AH3:AM18" si="3">Y3-Y2</f>
        <v>-0.89999999999999147</v>
      </c>
      <c r="AI3" s="24">
        <f t="shared" si="3"/>
        <v>0.89999999999999947</v>
      </c>
      <c r="AJ3" s="24">
        <f t="shared" si="3"/>
        <v>0.59999999999999964</v>
      </c>
      <c r="AK3" s="24">
        <f t="shared" si="3"/>
        <v>-1.5</v>
      </c>
      <c r="AL3" s="24">
        <f t="shared" si="3"/>
        <v>-1.3999999999999915</v>
      </c>
      <c r="AM3" s="19">
        <f t="shared" si="3"/>
        <v>-1.1000000000000014</v>
      </c>
      <c r="AN3" s="25">
        <f>AG3-AG2</f>
        <v>-6.5978198508319652E-3</v>
      </c>
    </row>
    <row r="4" spans="1:40">
      <c r="A4" s="26">
        <f>DATE(MID(A3,1,3)+1911,MID(A3,4,2),MID(A3,6,2))</f>
        <v>45442</v>
      </c>
      <c r="B4" s="26">
        <f>DATE(MID(B17,1,3)+1911,MID(B17,4,2),MID(B17,6,2))</f>
        <v>45407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>
        <v>1130314</v>
      </c>
      <c r="Y4" s="16">
        <v>74.3</v>
      </c>
      <c r="Z4" s="16">
        <v>8.1</v>
      </c>
      <c r="AA4" s="16">
        <v>6</v>
      </c>
      <c r="AB4" s="16">
        <v>68.3</v>
      </c>
      <c r="AC4" s="16">
        <v>64.8</v>
      </c>
      <c r="AD4" s="16">
        <v>50</v>
      </c>
      <c r="AE4" s="15">
        <f t="shared" si="2"/>
        <v>1130307</v>
      </c>
      <c r="AF4" s="17">
        <f t="shared" si="0"/>
        <v>45365</v>
      </c>
      <c r="AG4" s="18">
        <f t="shared" si="1"/>
        <v>0.67294751009421261</v>
      </c>
      <c r="AH4" s="19">
        <f t="shared" si="3"/>
        <v>-0.40000000000000568</v>
      </c>
      <c r="AI4" s="24">
        <f t="shared" si="3"/>
        <v>-0.59999999999999964</v>
      </c>
      <c r="AJ4" s="24">
        <f t="shared" si="3"/>
        <v>-0.5</v>
      </c>
      <c r="AK4" s="24">
        <f t="shared" si="3"/>
        <v>9.9999999999994316E-2</v>
      </c>
      <c r="AL4" s="24">
        <f t="shared" si="3"/>
        <v>9.9999999999994316E-2</v>
      </c>
      <c r="AM4" s="19">
        <f t="shared" si="3"/>
        <v>0.10000000000000142</v>
      </c>
      <c r="AN4" s="25">
        <f t="shared" ref="AN4:AN55" si="4">AG4-AG3</f>
        <v>4.9421553418699249E-3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>
        <v>1130328</v>
      </c>
      <c r="Y5" s="16">
        <v>73.8</v>
      </c>
      <c r="Z5" s="16">
        <v>7.6</v>
      </c>
      <c r="AA5" s="16">
        <v>5.6</v>
      </c>
      <c r="AB5" s="16">
        <v>68.2</v>
      </c>
      <c r="AC5" s="16">
        <v>64.7</v>
      </c>
      <c r="AD5" s="16">
        <v>49.9</v>
      </c>
      <c r="AE5" s="15">
        <f t="shared" si="2"/>
        <v>1130314</v>
      </c>
      <c r="AF5" s="17">
        <f t="shared" si="0"/>
        <v>45379</v>
      </c>
      <c r="AG5" s="18">
        <f t="shared" si="1"/>
        <v>0.67615176151761514</v>
      </c>
      <c r="AH5" s="19">
        <f t="shared" si="3"/>
        <v>-0.5</v>
      </c>
      <c r="AI5" s="24">
        <f t="shared" si="3"/>
        <v>-0.5</v>
      </c>
      <c r="AJ5" s="24">
        <f t="shared" si="3"/>
        <v>-0.40000000000000036</v>
      </c>
      <c r="AK5" s="24">
        <f t="shared" si="3"/>
        <v>-9.9999999999994316E-2</v>
      </c>
      <c r="AL5" s="24">
        <f t="shared" si="3"/>
        <v>-9.9999999999994316E-2</v>
      </c>
      <c r="AM5" s="19">
        <f t="shared" si="3"/>
        <v>-0.10000000000000142</v>
      </c>
      <c r="AN5" s="25">
        <f t="shared" si="4"/>
        <v>3.2042514234025266E-3</v>
      </c>
    </row>
    <row r="6" spans="1:40">
      <c r="B6" s="29" t="s">
        <v>10</v>
      </c>
      <c r="C6" s="31">
        <f t="shared" ref="C6:H6" si="5">_xlfn.QUARTILE.INC(Y:Y,1)</f>
        <v>73.449999999999989</v>
      </c>
      <c r="D6" s="31">
        <f t="shared" si="5"/>
        <v>7.6999999999999993</v>
      </c>
      <c r="E6" s="31">
        <f t="shared" si="5"/>
        <v>5.75</v>
      </c>
      <c r="F6" s="31">
        <f t="shared" si="5"/>
        <v>67.900000000000006</v>
      </c>
      <c r="G6" s="31">
        <f t="shared" si="5"/>
        <v>64.400000000000006</v>
      </c>
      <c r="H6" s="31">
        <f t="shared" si="5"/>
        <v>49.7</v>
      </c>
      <c r="J6" s="28">
        <f>A4-B4</f>
        <v>35</v>
      </c>
      <c r="K6" s="28">
        <f>ROUND(K7,0)</f>
        <v>5</v>
      </c>
      <c r="X6" s="15">
        <v>1130418</v>
      </c>
      <c r="Y6" s="16">
        <v>73.099999999999994</v>
      </c>
      <c r="Z6" s="16">
        <v>6.6</v>
      </c>
      <c r="AA6" s="16">
        <v>4.8</v>
      </c>
      <c r="AB6" s="16">
        <v>68.3</v>
      </c>
      <c r="AC6" s="16">
        <v>64.8</v>
      </c>
      <c r="AD6" s="16">
        <v>50</v>
      </c>
      <c r="AE6" s="15">
        <f t="shared" si="2"/>
        <v>1130328</v>
      </c>
      <c r="AF6" s="17">
        <f t="shared" si="0"/>
        <v>45400</v>
      </c>
      <c r="AG6" s="18">
        <f t="shared" si="1"/>
        <v>0.6839945280437757</v>
      </c>
      <c r="AH6" s="19">
        <f t="shared" si="3"/>
        <v>-0.70000000000000284</v>
      </c>
      <c r="AI6" s="24">
        <f t="shared" si="3"/>
        <v>-1</v>
      </c>
      <c r="AJ6" s="24">
        <f t="shared" si="3"/>
        <v>-0.79999999999999982</v>
      </c>
      <c r="AK6" s="24">
        <f t="shared" si="3"/>
        <v>9.9999999999994316E-2</v>
      </c>
      <c r="AL6" s="24">
        <f t="shared" si="3"/>
        <v>9.9999999999994316E-2</v>
      </c>
      <c r="AM6" s="19">
        <f t="shared" si="3"/>
        <v>0.10000000000000142</v>
      </c>
      <c r="AN6" s="25">
        <f t="shared" si="4"/>
        <v>7.8427665261605606E-3</v>
      </c>
    </row>
    <row r="7" spans="1:40">
      <c r="B7" s="19" t="str">
        <f>C3</f>
        <v>蔡昇良</v>
      </c>
      <c r="C7" s="19">
        <f>E3</f>
        <v>73.599999999999994</v>
      </c>
      <c r="D7" s="19">
        <f>H3</f>
        <v>8.1999999999999993</v>
      </c>
      <c r="E7" s="19">
        <f>K3</f>
        <v>6</v>
      </c>
      <c r="F7" s="19">
        <f>N3</f>
        <v>67.599999999999994</v>
      </c>
      <c r="G7" s="19">
        <f>Q3</f>
        <v>64.099999999999994</v>
      </c>
      <c r="H7" s="19">
        <f>T3</f>
        <v>49.5</v>
      </c>
      <c r="J7" s="32" t="s">
        <v>21</v>
      </c>
      <c r="K7" s="19">
        <f>J6/7</f>
        <v>5</v>
      </c>
      <c r="X7" s="15">
        <v>1130425</v>
      </c>
      <c r="Y7" s="16">
        <v>73.3</v>
      </c>
      <c r="Z7" s="16">
        <v>8.9</v>
      </c>
      <c r="AA7" s="16">
        <v>6.5</v>
      </c>
      <c r="AB7" s="16">
        <v>66.8</v>
      </c>
      <c r="AC7" s="16">
        <v>63.4</v>
      </c>
      <c r="AD7" s="16">
        <v>48.9</v>
      </c>
      <c r="AE7" s="15">
        <f t="shared" si="2"/>
        <v>1130418</v>
      </c>
      <c r="AF7" s="17">
        <f t="shared" si="0"/>
        <v>45407</v>
      </c>
      <c r="AG7" s="18">
        <f t="shared" si="1"/>
        <v>0.66712141882673937</v>
      </c>
      <c r="AH7" s="19">
        <f t="shared" si="3"/>
        <v>0.20000000000000284</v>
      </c>
      <c r="AI7" s="24">
        <f t="shared" si="3"/>
        <v>2.3000000000000007</v>
      </c>
      <c r="AJ7" s="24">
        <f t="shared" si="3"/>
        <v>1.7000000000000002</v>
      </c>
      <c r="AK7" s="24">
        <f t="shared" si="3"/>
        <v>-1.5</v>
      </c>
      <c r="AL7" s="24">
        <f t="shared" si="3"/>
        <v>-1.3999999999999986</v>
      </c>
      <c r="AM7" s="19">
        <f t="shared" si="3"/>
        <v>-1.1000000000000014</v>
      </c>
      <c r="AN7" s="25">
        <f t="shared" si="4"/>
        <v>-1.6873109217036331E-2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73.8</v>
      </c>
      <c r="D8" s="31">
        <f t="shared" si="6"/>
        <v>8.1</v>
      </c>
      <c r="E8" s="31">
        <f t="shared" si="6"/>
        <v>6</v>
      </c>
      <c r="F8" s="31">
        <f t="shared" si="6"/>
        <v>68.2</v>
      </c>
      <c r="G8" s="31">
        <f t="shared" si="6"/>
        <v>64.7</v>
      </c>
      <c r="H8" s="31">
        <f t="shared" si="6"/>
        <v>49.9</v>
      </c>
      <c r="J8" s="30"/>
      <c r="K8" s="30"/>
      <c r="L8" s="30"/>
      <c r="M8" s="30"/>
      <c r="N8" s="30"/>
      <c r="O8" s="30"/>
      <c r="X8" s="15">
        <v>1130530</v>
      </c>
      <c r="Y8" s="16">
        <v>73.599999999999994</v>
      </c>
      <c r="Z8" s="16">
        <v>8.1999999999999993</v>
      </c>
      <c r="AA8" s="16">
        <v>6</v>
      </c>
      <c r="AB8" s="16">
        <v>67.599999999999994</v>
      </c>
      <c r="AC8" s="16">
        <v>64.099999999999994</v>
      </c>
      <c r="AD8" s="16">
        <v>49.5</v>
      </c>
      <c r="AE8" s="15">
        <f t="shared" si="2"/>
        <v>1130425</v>
      </c>
      <c r="AF8" s="17">
        <f t="shared" si="0"/>
        <v>45442</v>
      </c>
      <c r="AG8" s="18">
        <f t="shared" si="1"/>
        <v>0.67255434782608703</v>
      </c>
      <c r="AH8" s="19">
        <f t="shared" si="3"/>
        <v>0.29999999999999716</v>
      </c>
      <c r="AI8" s="24">
        <f t="shared" si="3"/>
        <v>-0.70000000000000107</v>
      </c>
      <c r="AJ8" s="24">
        <f t="shared" si="3"/>
        <v>-0.5</v>
      </c>
      <c r="AK8" s="24">
        <f t="shared" si="3"/>
        <v>0.79999999999999716</v>
      </c>
      <c r="AL8" s="24">
        <f t="shared" si="3"/>
        <v>0.69999999999999574</v>
      </c>
      <c r="AM8" s="19">
        <f t="shared" si="3"/>
        <v>0.60000000000000142</v>
      </c>
      <c r="AN8" s="25">
        <f t="shared" si="4"/>
        <v>5.4329289993476637E-3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74.5</v>
      </c>
      <c r="D9" s="31">
        <f t="shared" si="7"/>
        <v>8.4499999999999993</v>
      </c>
      <c r="E9" s="31">
        <f t="shared" si="7"/>
        <v>6.25</v>
      </c>
      <c r="F9" s="31">
        <f t="shared" si="7"/>
        <v>68.3</v>
      </c>
      <c r="G9" s="31">
        <f t="shared" si="7"/>
        <v>64.8</v>
      </c>
      <c r="H9" s="31">
        <f t="shared" si="7"/>
        <v>50</v>
      </c>
      <c r="X9" s="15"/>
      <c r="Y9" s="16"/>
      <c r="Z9" s="16"/>
      <c r="AA9" s="16"/>
      <c r="AB9" s="16"/>
      <c r="AC9" s="16"/>
      <c r="AD9" s="16"/>
      <c r="AE9" s="15">
        <f t="shared" si="2"/>
        <v>1130530</v>
      </c>
      <c r="AF9" s="17" t="e">
        <f t="shared" si="0"/>
        <v>#VALUE!</v>
      </c>
      <c r="AG9" s="18" t="e">
        <f t="shared" si="1"/>
        <v>#DIV/0!</v>
      </c>
      <c r="AH9" s="19">
        <f t="shared" si="3"/>
        <v>-73.599999999999994</v>
      </c>
      <c r="AI9" s="24">
        <f t="shared" si="3"/>
        <v>-8.1999999999999993</v>
      </c>
      <c r="AJ9" s="24">
        <f t="shared" si="3"/>
        <v>-6</v>
      </c>
      <c r="AK9" s="24">
        <f t="shared" si="3"/>
        <v>-67.599999999999994</v>
      </c>
      <c r="AL9" s="24">
        <f t="shared" si="3"/>
        <v>-64.099999999999994</v>
      </c>
      <c r="AM9" s="19">
        <f t="shared" si="3"/>
        <v>-49.5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75.599999999999994</v>
      </c>
      <c r="D10" s="31">
        <f t="shared" si="8"/>
        <v>8.9</v>
      </c>
      <c r="E10" s="31">
        <f t="shared" si="8"/>
        <v>6.5</v>
      </c>
      <c r="F10" s="31">
        <f t="shared" si="8"/>
        <v>69.7</v>
      </c>
      <c r="G10" s="31">
        <f t="shared" si="8"/>
        <v>66.099999999999994</v>
      </c>
      <c r="H10" s="31">
        <f t="shared" si="8"/>
        <v>51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>
        <f>LOOKUP(B14,日期,上次量測)</f>
        <v>1130307</v>
      </c>
      <c r="C13" s="19">
        <f t="shared" ref="C13:C18" si="9">LOOKUP(B13,日期,體重_kg)</f>
        <v>74.7</v>
      </c>
      <c r="D13" s="19">
        <f t="shared" ref="D13:D18" si="10">LOOKUP(B13,日期,體脂率)</f>
        <v>8.6999999999999993</v>
      </c>
      <c r="E13" s="19">
        <f t="shared" ref="E13:E18" si="11">LOOKUP(B13,日期,脂肪重_kg)</f>
        <v>6.5</v>
      </c>
      <c r="F13" s="19">
        <f t="shared" ref="F13:F18" si="12">LOOKUP(B13,日期,去脂重_kg)</f>
        <v>68.2</v>
      </c>
      <c r="G13" s="19">
        <f t="shared" ref="G13:G18" si="13">LOOKUP(B13,日期,肌肉量)</f>
        <v>64.7</v>
      </c>
      <c r="H13" s="19">
        <f t="shared" ref="H13:H18" si="14">LOOKUP(B13,日期,身體總水份kg)</f>
        <v>49.9</v>
      </c>
      <c r="I13" s="25">
        <f t="shared" ref="I13:I18" si="15">LOOKUP(B13,日期,身體總水份)</f>
        <v>0.66800535475234268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>
        <f>LOOKUP(B15,日期,上次量測)</f>
        <v>1130314</v>
      </c>
      <c r="C14" s="19">
        <f t="shared" si="9"/>
        <v>74.3</v>
      </c>
      <c r="D14" s="19">
        <f t="shared" si="10"/>
        <v>8.1</v>
      </c>
      <c r="E14" s="19">
        <f t="shared" si="11"/>
        <v>6</v>
      </c>
      <c r="F14" s="19">
        <f t="shared" si="12"/>
        <v>68.3</v>
      </c>
      <c r="G14" s="19">
        <f t="shared" si="13"/>
        <v>64.8</v>
      </c>
      <c r="H14" s="19">
        <f t="shared" si="14"/>
        <v>50</v>
      </c>
      <c r="I14" s="25">
        <f t="shared" si="15"/>
        <v>0.67294751009421261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>
        <f>LOOKUP(B16,日期,上次量測)</f>
        <v>1130328</v>
      </c>
      <c r="C15" s="19">
        <f t="shared" si="9"/>
        <v>73.8</v>
      </c>
      <c r="D15" s="19">
        <f t="shared" si="10"/>
        <v>7.6</v>
      </c>
      <c r="E15" s="19">
        <f t="shared" si="11"/>
        <v>5.6</v>
      </c>
      <c r="F15" s="19">
        <f t="shared" si="12"/>
        <v>68.2</v>
      </c>
      <c r="G15" s="19">
        <f t="shared" si="13"/>
        <v>64.7</v>
      </c>
      <c r="H15" s="19">
        <f t="shared" si="14"/>
        <v>49.9</v>
      </c>
      <c r="I15" s="25">
        <f t="shared" si="15"/>
        <v>0.67615176151761514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1130418</v>
      </c>
      <c r="C16" s="19">
        <f t="shared" si="9"/>
        <v>73.099999999999994</v>
      </c>
      <c r="D16" s="19">
        <f t="shared" si="10"/>
        <v>6.6</v>
      </c>
      <c r="E16" s="19">
        <f t="shared" si="11"/>
        <v>4.8</v>
      </c>
      <c r="F16" s="19">
        <f t="shared" si="12"/>
        <v>68.3</v>
      </c>
      <c r="G16" s="19">
        <f t="shared" si="13"/>
        <v>64.8</v>
      </c>
      <c r="H16" s="19">
        <f t="shared" si="14"/>
        <v>50</v>
      </c>
      <c r="I16" s="25">
        <f t="shared" si="15"/>
        <v>0.6839945280437757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1130425</v>
      </c>
      <c r="C17" s="19">
        <f t="shared" si="9"/>
        <v>73.3</v>
      </c>
      <c r="D17" s="19">
        <f t="shared" si="10"/>
        <v>8.9</v>
      </c>
      <c r="E17" s="19">
        <f t="shared" si="11"/>
        <v>6.5</v>
      </c>
      <c r="F17" s="19">
        <f t="shared" si="12"/>
        <v>66.8</v>
      </c>
      <c r="G17" s="19">
        <f t="shared" si="13"/>
        <v>63.4</v>
      </c>
      <c r="H17" s="19">
        <f t="shared" si="14"/>
        <v>48.9</v>
      </c>
      <c r="I17" s="25">
        <f t="shared" si="15"/>
        <v>0.66712141882673937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1130530</v>
      </c>
      <c r="C18" s="19">
        <f t="shared" si="9"/>
        <v>73.599999999999994</v>
      </c>
      <c r="D18" s="19">
        <f t="shared" si="10"/>
        <v>8.1999999999999993</v>
      </c>
      <c r="E18" s="19">
        <f t="shared" si="11"/>
        <v>6</v>
      </c>
      <c r="F18" s="19">
        <f t="shared" si="12"/>
        <v>67.599999999999994</v>
      </c>
      <c r="G18" s="19">
        <f t="shared" si="13"/>
        <v>64.099999999999994</v>
      </c>
      <c r="H18" s="19">
        <f t="shared" si="14"/>
        <v>49.5</v>
      </c>
      <c r="I18" s="25">
        <f t="shared" si="15"/>
        <v>0.67255434782608703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B522EF33-0A59-4CE0-81F7-466B16C8CE40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C0A0F0-04E9-477E-ACD5-E947F7E1CB80}">
          <x14:formula1>
            <xm:f>資料輸入!$N:$N</xm:f>
          </x14:formula1>
          <xm:sqref>C3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3DBA-1F0B-4B07-9E48-2B266CD49472}">
  <sheetPr>
    <tabColor rgb="FF00B0F0"/>
  </sheetPr>
  <dimension ref="A1:AN55"/>
  <sheetViews>
    <sheetView zoomScale="70" zoomScaleNormal="70" workbookViewId="0">
      <selection activeCell="Y23" sqref="Y2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12">_xlfn._xlws.SORT(_xlfn._xlws.FILTER(資料輸入!F:L, ISNUMBER(MATCH(資料輸入!E:E, 謝宗佑!C3, 0))), 1, TRUE)</f>
        <v>1120324</v>
      </c>
      <c r="Y2" s="16">
        <v>72.3</v>
      </c>
      <c r="Z2" s="16">
        <v>13.4</v>
      </c>
      <c r="AA2" s="16">
        <v>9.6999999999999993</v>
      </c>
      <c r="AB2" s="16">
        <v>62.6</v>
      </c>
      <c r="AC2" s="16">
        <v>59.4</v>
      </c>
      <c r="AD2" s="16">
        <v>45.8</v>
      </c>
      <c r="AE2" s="16"/>
      <c r="AF2" s="17">
        <f t="shared" ref="AF2:AF55" si="0">DATE(MID(X2,1,3)+1911,MID(X2,4,2),MID(X2,6,2))</f>
        <v>45009</v>
      </c>
      <c r="AG2" s="18">
        <f t="shared" ref="AG2:AG55" si="1">1-(Y2-AD2)/Y2</f>
        <v>0.63347164591977867</v>
      </c>
    </row>
    <row r="3" spans="1:40">
      <c r="A3" s="20">
        <f>MAX(X:X)</f>
        <v>1140307</v>
      </c>
      <c r="B3" s="19" t="str">
        <f>K6&amp;J7</f>
        <v>4周前</v>
      </c>
      <c r="C3" s="39" t="s">
        <v>135</v>
      </c>
      <c r="D3" s="21" t="s">
        <v>17</v>
      </c>
      <c r="E3" s="20">
        <f>LOOKUP($A$3,日期,體重_kg)</f>
        <v>76.8</v>
      </c>
      <c r="F3" s="20">
        <f>LOOKUP($A$3,日期,體重變化)</f>
        <v>-0.79999999999999716</v>
      </c>
      <c r="G3" s="20" t="str">
        <f>IF(E3&lt;C8,"Q1",IF(E3&lt;C9,"Q2",IF(E3&lt;C10,"Q3",IF(E3&lt;3000,"Q4"))))</f>
        <v>Q3</v>
      </c>
      <c r="H3" s="20">
        <f>LOOKUP($A$3,日期,體脂率)</f>
        <v>17.3</v>
      </c>
      <c r="I3" s="20">
        <f>LOOKUP($A$3,日期,體脂率變化)</f>
        <v>0.69999999999999929</v>
      </c>
      <c r="J3" s="20" t="str">
        <f>IF(H3&lt;D8,"Q1",IF(H3&lt;D9,"Q2",IF(H3&lt;D10,"Q3",IF(H3&lt;3000,"Q4"))))</f>
        <v>Q4</v>
      </c>
      <c r="K3" s="20">
        <f>LOOKUP($A$3,日期,脂肪重_kg)</f>
        <v>13.3</v>
      </c>
      <c r="L3" s="20">
        <f>LOOKUP($A$3,日期,脂肪重變化)</f>
        <v>0.40000000000000036</v>
      </c>
      <c r="M3" s="20" t="str">
        <f>IF(K3&lt;E8,"Q1",IF(K3&lt;E9,"Q2",IF(K3&lt;E10,"Q3",IF(K3&lt;3000,"Q4"))))</f>
        <v>Q4</v>
      </c>
      <c r="N3" s="20">
        <f>LOOKUP($A$3,日期,去脂重_kg)</f>
        <v>63.5</v>
      </c>
      <c r="O3" s="20">
        <f>LOOKUP($A$3,日期,去脂重變化)</f>
        <v>-1.2000000000000028</v>
      </c>
      <c r="P3" s="20" t="str">
        <f>IF(N3&lt;F8,"Q1",IF(N3&lt;F9,"Q2",IF(N3&lt;F10,"Q3",IF(N3&lt;3000,"Q4"))))</f>
        <v>Q3</v>
      </c>
      <c r="Q3" s="20">
        <f>LOOKUP($A$3,日期,肌肉量)</f>
        <v>60.2</v>
      </c>
      <c r="R3" s="20">
        <f>LOOKUP($A$3,日期,肌肉量變化)</f>
        <v>-1.1999999999999957</v>
      </c>
      <c r="S3" s="20" t="str">
        <f>IF(Q3&lt;G8,"Q1",IF(Q3&lt;G9,"Q2",IF(Q3&lt;G10,"Q3",IF(Q3&lt;3000,"Q4"))))</f>
        <v>Q3</v>
      </c>
      <c r="T3" s="20">
        <f>LOOKUP($A$3,日期,身體總水份kg)</f>
        <v>43</v>
      </c>
      <c r="U3" s="22">
        <f>LOOKUP($A$3,日期,水分變化KG)</f>
        <v>-1.5</v>
      </c>
      <c r="V3" s="23">
        <f>LOOKUP($A$3,日期,水分變化)</f>
        <v>-1.3557774914089271E-2</v>
      </c>
      <c r="W3" s="20" t="str">
        <f>IF(T3&lt;H8,"Q1",IF(T3&lt;H9,"Q2",IF(T3&lt;H10,"Q3",IF(T3&lt;3000,"Q4"))))</f>
        <v>Q1</v>
      </c>
      <c r="X3" s="15">
        <v>1120413</v>
      </c>
      <c r="Y3" s="16">
        <v>72.099999999999994</v>
      </c>
      <c r="Z3" s="16">
        <v>14.8</v>
      </c>
      <c r="AA3" s="16">
        <v>10.7</v>
      </c>
      <c r="AB3" s="16">
        <v>61.4</v>
      </c>
      <c r="AC3" s="16">
        <v>58.2</v>
      </c>
      <c r="AD3" s="16">
        <v>44.9</v>
      </c>
      <c r="AE3" s="15">
        <f t="shared" ref="AE3:AE55" si="2">X2</f>
        <v>1120324</v>
      </c>
      <c r="AF3" s="17">
        <f t="shared" si="0"/>
        <v>45029</v>
      </c>
      <c r="AG3" s="18">
        <f t="shared" si="1"/>
        <v>0.62274618585298203</v>
      </c>
      <c r="AH3" s="19">
        <f t="shared" ref="AH3:AM18" si="3">Y3-Y2</f>
        <v>-0.20000000000000284</v>
      </c>
      <c r="AI3" s="24">
        <f t="shared" si="3"/>
        <v>1.4000000000000004</v>
      </c>
      <c r="AJ3" s="24">
        <f t="shared" si="3"/>
        <v>1</v>
      </c>
      <c r="AK3" s="24">
        <f t="shared" si="3"/>
        <v>-1.2000000000000028</v>
      </c>
      <c r="AL3" s="24">
        <f t="shared" si="3"/>
        <v>-1.1999999999999957</v>
      </c>
      <c r="AM3" s="19">
        <f t="shared" si="3"/>
        <v>-0.89999999999999858</v>
      </c>
      <c r="AN3" s="25">
        <f>AG3-AG2</f>
        <v>-1.0725460066796644E-2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>
        <v>1120427</v>
      </c>
      <c r="Y4" s="16">
        <v>72.900000000000006</v>
      </c>
      <c r="Z4" s="16">
        <v>14.5</v>
      </c>
      <c r="AA4" s="16">
        <v>10.6</v>
      </c>
      <c r="AB4" s="16">
        <v>62.3</v>
      </c>
      <c r="AC4" s="16">
        <v>59.1</v>
      </c>
      <c r="AD4" s="16">
        <v>45.6</v>
      </c>
      <c r="AE4" s="15">
        <f t="shared" si="2"/>
        <v>1120413</v>
      </c>
      <c r="AF4" s="17">
        <f t="shared" si="0"/>
        <v>45043</v>
      </c>
      <c r="AG4" s="18">
        <f t="shared" si="1"/>
        <v>0.62551440329218111</v>
      </c>
      <c r="AH4" s="19">
        <f t="shared" si="3"/>
        <v>0.80000000000001137</v>
      </c>
      <c r="AI4" s="24">
        <f t="shared" si="3"/>
        <v>-0.30000000000000071</v>
      </c>
      <c r="AJ4" s="24">
        <f t="shared" si="3"/>
        <v>-9.9999999999999645E-2</v>
      </c>
      <c r="AK4" s="24">
        <f t="shared" si="3"/>
        <v>0.89999999999999858</v>
      </c>
      <c r="AL4" s="24">
        <f t="shared" si="3"/>
        <v>0.89999999999999858</v>
      </c>
      <c r="AM4" s="19">
        <f t="shared" si="3"/>
        <v>0.70000000000000284</v>
      </c>
      <c r="AN4" s="25">
        <f t="shared" ref="AN4:AN55" si="4">AG4-AG3</f>
        <v>2.7682174391990833E-3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>
        <v>1120504</v>
      </c>
      <c r="Y5" s="16">
        <v>72.099999999999994</v>
      </c>
      <c r="Z5" s="16">
        <v>13.2</v>
      </c>
      <c r="AA5" s="16">
        <v>9.5</v>
      </c>
      <c r="AB5" s="16">
        <v>62.6</v>
      </c>
      <c r="AC5" s="16">
        <v>59.4</v>
      </c>
      <c r="AD5" s="16">
        <v>45.8</v>
      </c>
      <c r="AE5" s="15">
        <f t="shared" si="2"/>
        <v>1120427</v>
      </c>
      <c r="AF5" s="17">
        <f t="shared" si="0"/>
        <v>45050</v>
      </c>
      <c r="AG5" s="18">
        <f t="shared" si="1"/>
        <v>0.63522884882108177</v>
      </c>
      <c r="AH5" s="19">
        <f t="shared" si="3"/>
        <v>-0.80000000000001137</v>
      </c>
      <c r="AI5" s="24">
        <f t="shared" si="3"/>
        <v>-1.3000000000000007</v>
      </c>
      <c r="AJ5" s="24">
        <f t="shared" si="3"/>
        <v>-1.0999999999999996</v>
      </c>
      <c r="AK5" s="24">
        <f t="shared" si="3"/>
        <v>0.30000000000000426</v>
      </c>
      <c r="AL5" s="24">
        <f t="shared" si="3"/>
        <v>0.29999999999999716</v>
      </c>
      <c r="AM5" s="19">
        <f t="shared" si="3"/>
        <v>0.19999999999999574</v>
      </c>
      <c r="AN5" s="25">
        <f t="shared" si="4"/>
        <v>9.7144455289006615E-3</v>
      </c>
    </row>
    <row r="6" spans="1:40">
      <c r="B6" s="29" t="s">
        <v>10</v>
      </c>
      <c r="C6" s="31">
        <f t="shared" ref="C6:H6" si="5">_xlfn.QUARTILE.INC(Y:Y,1)</f>
        <v>72.099999999999994</v>
      </c>
      <c r="D6" s="31">
        <f t="shared" si="5"/>
        <v>14.05</v>
      </c>
      <c r="E6" s="31">
        <f t="shared" si="5"/>
        <v>10.25</v>
      </c>
      <c r="F6" s="31">
        <f t="shared" si="5"/>
        <v>61.7</v>
      </c>
      <c r="G6" s="31">
        <f t="shared" si="5"/>
        <v>58.5</v>
      </c>
      <c r="H6" s="31">
        <f t="shared" si="5"/>
        <v>44.9</v>
      </c>
      <c r="J6" s="28">
        <f>A4-B4</f>
        <v>31</v>
      </c>
      <c r="K6" s="28">
        <f>ROUND(K7,0)</f>
        <v>4</v>
      </c>
      <c r="X6" s="15">
        <v>1120511</v>
      </c>
      <c r="Y6" s="16">
        <v>72.099999999999994</v>
      </c>
      <c r="Z6" s="16">
        <v>14.6</v>
      </c>
      <c r="AA6" s="16">
        <v>10.5</v>
      </c>
      <c r="AB6" s="16">
        <v>61.6</v>
      </c>
      <c r="AC6" s="16">
        <v>58.4</v>
      </c>
      <c r="AD6" s="16">
        <v>45.1</v>
      </c>
      <c r="AE6" s="15">
        <f t="shared" si="2"/>
        <v>1120504</v>
      </c>
      <c r="AF6" s="17">
        <f t="shared" si="0"/>
        <v>45057</v>
      </c>
      <c r="AG6" s="18">
        <f t="shared" si="1"/>
        <v>0.62552011095700422</v>
      </c>
      <c r="AH6" s="19">
        <f t="shared" si="3"/>
        <v>0</v>
      </c>
      <c r="AI6" s="24">
        <f t="shared" si="3"/>
        <v>1.4000000000000004</v>
      </c>
      <c r="AJ6" s="24">
        <f t="shared" si="3"/>
        <v>1</v>
      </c>
      <c r="AK6" s="24">
        <f t="shared" si="3"/>
        <v>-1</v>
      </c>
      <c r="AL6" s="24">
        <f t="shared" si="3"/>
        <v>-1</v>
      </c>
      <c r="AM6" s="19">
        <f t="shared" si="3"/>
        <v>-0.69999999999999574</v>
      </c>
      <c r="AN6" s="25">
        <f t="shared" si="4"/>
        <v>-9.7087378640775546E-3</v>
      </c>
    </row>
    <row r="7" spans="1:40">
      <c r="B7" s="19" t="str">
        <f>C3</f>
        <v>謝宗佑</v>
      </c>
      <c r="C7" s="19">
        <f>E3</f>
        <v>76.8</v>
      </c>
      <c r="D7" s="19">
        <f>H3</f>
        <v>17.3</v>
      </c>
      <c r="E7" s="19">
        <f>K3</f>
        <v>13.3</v>
      </c>
      <c r="F7" s="19">
        <f>N3</f>
        <v>63.5</v>
      </c>
      <c r="G7" s="19">
        <f>Q3</f>
        <v>60.2</v>
      </c>
      <c r="H7" s="19">
        <f>T3</f>
        <v>43</v>
      </c>
      <c r="J7" s="32" t="s">
        <v>21</v>
      </c>
      <c r="K7" s="19">
        <f>J6/7</f>
        <v>4.4285714285714288</v>
      </c>
      <c r="X7" s="15">
        <v>1120525</v>
      </c>
      <c r="Y7" s="16">
        <v>72.5</v>
      </c>
      <c r="Z7" s="16">
        <v>14.7</v>
      </c>
      <c r="AA7" s="16">
        <v>10.7</v>
      </c>
      <c r="AB7" s="16">
        <v>61.8</v>
      </c>
      <c r="AC7" s="16">
        <v>58.6</v>
      </c>
      <c r="AD7" s="16">
        <v>45.2</v>
      </c>
      <c r="AE7" s="15">
        <f t="shared" si="2"/>
        <v>1120511</v>
      </c>
      <c r="AF7" s="17">
        <f t="shared" si="0"/>
        <v>45071</v>
      </c>
      <c r="AG7" s="18">
        <f t="shared" si="1"/>
        <v>0.62344827586206897</v>
      </c>
      <c r="AH7" s="19">
        <f t="shared" si="3"/>
        <v>0.40000000000000568</v>
      </c>
      <c r="AI7" s="24">
        <f t="shared" si="3"/>
        <v>9.9999999999999645E-2</v>
      </c>
      <c r="AJ7" s="24">
        <f t="shared" si="3"/>
        <v>0.19999999999999929</v>
      </c>
      <c r="AK7" s="24">
        <f t="shared" si="3"/>
        <v>0.19999999999999574</v>
      </c>
      <c r="AL7" s="24">
        <f t="shared" si="3"/>
        <v>0.20000000000000284</v>
      </c>
      <c r="AM7" s="19">
        <f t="shared" si="3"/>
        <v>0.10000000000000142</v>
      </c>
      <c r="AN7" s="25">
        <f t="shared" si="4"/>
        <v>-2.0718350949352482E-3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72.5</v>
      </c>
      <c r="D8" s="31">
        <f t="shared" si="6"/>
        <v>14.6</v>
      </c>
      <c r="E8" s="31">
        <f t="shared" si="6"/>
        <v>10.6</v>
      </c>
      <c r="F8" s="31">
        <f t="shared" si="6"/>
        <v>62.3</v>
      </c>
      <c r="G8" s="31">
        <f t="shared" si="6"/>
        <v>59.1</v>
      </c>
      <c r="H8" s="31">
        <f t="shared" si="6"/>
        <v>45.2</v>
      </c>
      <c r="J8" s="30"/>
      <c r="K8" s="30"/>
      <c r="L8" s="30"/>
      <c r="M8" s="30"/>
      <c r="N8" s="30"/>
      <c r="O8" s="30"/>
      <c r="X8" s="15">
        <v>1120608</v>
      </c>
      <c r="Y8" s="16">
        <v>73.5</v>
      </c>
      <c r="Z8" s="16">
        <v>14</v>
      </c>
      <c r="AA8" s="16">
        <v>10.3</v>
      </c>
      <c r="AB8" s="16">
        <v>63.2</v>
      </c>
      <c r="AC8" s="16">
        <v>59.9</v>
      </c>
      <c r="AD8" s="16">
        <v>46.3</v>
      </c>
      <c r="AE8" s="15">
        <f t="shared" si="2"/>
        <v>1120525</v>
      </c>
      <c r="AF8" s="17">
        <f t="shared" si="0"/>
        <v>45085</v>
      </c>
      <c r="AG8" s="18">
        <f t="shared" si="1"/>
        <v>0.62993197278911561</v>
      </c>
      <c r="AH8" s="19">
        <f t="shared" si="3"/>
        <v>1</v>
      </c>
      <c r="AI8" s="24">
        <f t="shared" si="3"/>
        <v>-0.69999999999999929</v>
      </c>
      <c r="AJ8" s="24">
        <f t="shared" si="3"/>
        <v>-0.39999999999999858</v>
      </c>
      <c r="AK8" s="24">
        <f t="shared" si="3"/>
        <v>1.4000000000000057</v>
      </c>
      <c r="AL8" s="24">
        <f t="shared" si="3"/>
        <v>1.2999999999999972</v>
      </c>
      <c r="AM8" s="19">
        <f t="shared" si="3"/>
        <v>1.0999999999999943</v>
      </c>
      <c r="AN8" s="25">
        <f t="shared" si="4"/>
        <v>6.4836969270466449E-3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73.2</v>
      </c>
      <c r="D9" s="31">
        <f t="shared" si="7"/>
        <v>15.2</v>
      </c>
      <c r="E9" s="31">
        <f t="shared" si="7"/>
        <v>11</v>
      </c>
      <c r="F9" s="31">
        <f t="shared" si="7"/>
        <v>62.900000000000006</v>
      </c>
      <c r="G9" s="31">
        <f t="shared" si="7"/>
        <v>59.65</v>
      </c>
      <c r="H9" s="31">
        <f t="shared" si="7"/>
        <v>45.7</v>
      </c>
      <c r="X9" s="15">
        <v>1120629</v>
      </c>
      <c r="Y9" s="16">
        <v>72.099999999999994</v>
      </c>
      <c r="Z9" s="16">
        <v>14.1</v>
      </c>
      <c r="AA9" s="16">
        <v>10.199999999999999</v>
      </c>
      <c r="AB9" s="16">
        <v>61.9</v>
      </c>
      <c r="AC9" s="16">
        <v>58.7</v>
      </c>
      <c r="AD9" s="16">
        <v>45.3</v>
      </c>
      <c r="AE9" s="15">
        <f t="shared" si="2"/>
        <v>1120608</v>
      </c>
      <c r="AF9" s="17">
        <f t="shared" si="0"/>
        <v>45106</v>
      </c>
      <c r="AG9" s="18">
        <f t="shared" si="1"/>
        <v>0.6282940360610263</v>
      </c>
      <c r="AH9" s="19">
        <f t="shared" si="3"/>
        <v>-1.4000000000000057</v>
      </c>
      <c r="AI9" s="24">
        <f t="shared" si="3"/>
        <v>9.9999999999999645E-2</v>
      </c>
      <c r="AJ9" s="24">
        <f t="shared" si="3"/>
        <v>-0.10000000000000142</v>
      </c>
      <c r="AK9" s="24">
        <f t="shared" si="3"/>
        <v>-1.3000000000000043</v>
      </c>
      <c r="AL9" s="24">
        <f t="shared" si="3"/>
        <v>-1.1999999999999957</v>
      </c>
      <c r="AM9" s="19">
        <f t="shared" si="3"/>
        <v>-1</v>
      </c>
      <c r="AN9" s="25">
        <f t="shared" si="4"/>
        <v>-1.6379367280893176E-3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77.599999999999994</v>
      </c>
      <c r="D10" s="31">
        <f t="shared" si="8"/>
        <v>17.3</v>
      </c>
      <c r="E10" s="31">
        <f t="shared" si="8"/>
        <v>13.3</v>
      </c>
      <c r="F10" s="31">
        <f t="shared" si="8"/>
        <v>64.7</v>
      </c>
      <c r="G10" s="31">
        <f t="shared" si="8"/>
        <v>61.4</v>
      </c>
      <c r="H10" s="31">
        <f t="shared" si="8"/>
        <v>46.3</v>
      </c>
      <c r="J10" s="30"/>
      <c r="K10" s="30"/>
      <c r="L10" s="30"/>
      <c r="M10" s="30"/>
      <c r="N10" s="30"/>
      <c r="O10" s="30"/>
      <c r="X10" s="15">
        <v>1120720</v>
      </c>
      <c r="Y10" s="16">
        <v>72.7</v>
      </c>
      <c r="Z10" s="16">
        <v>15.6</v>
      </c>
      <c r="AA10" s="16">
        <v>11.3</v>
      </c>
      <c r="AB10" s="16">
        <v>61.4</v>
      </c>
      <c r="AC10" s="16">
        <v>58.2</v>
      </c>
      <c r="AD10" s="16">
        <v>44.9</v>
      </c>
      <c r="AE10" s="15">
        <f t="shared" si="2"/>
        <v>1120629</v>
      </c>
      <c r="AF10" s="17">
        <f t="shared" si="0"/>
        <v>45127</v>
      </c>
      <c r="AG10" s="18">
        <f t="shared" si="1"/>
        <v>0.61760660247592836</v>
      </c>
      <c r="AH10" s="19">
        <f t="shared" si="3"/>
        <v>0.60000000000000853</v>
      </c>
      <c r="AI10" s="24">
        <f t="shared" si="3"/>
        <v>1.5</v>
      </c>
      <c r="AJ10" s="24">
        <f t="shared" si="3"/>
        <v>1.1000000000000014</v>
      </c>
      <c r="AK10" s="24">
        <f t="shared" si="3"/>
        <v>-0.5</v>
      </c>
      <c r="AL10" s="24">
        <f t="shared" si="3"/>
        <v>-0.5</v>
      </c>
      <c r="AM10" s="19">
        <f t="shared" si="3"/>
        <v>-0.39999999999999858</v>
      </c>
      <c r="AN10" s="25">
        <f t="shared" si="4"/>
        <v>-1.0687433585097939E-2</v>
      </c>
    </row>
    <row r="11" spans="1:40">
      <c r="Q11" s="28" t="s">
        <v>23</v>
      </c>
      <c r="X11" s="15">
        <v>1140204</v>
      </c>
      <c r="Y11" s="16">
        <v>77.599999999999994</v>
      </c>
      <c r="Z11" s="16">
        <v>16.600000000000001</v>
      </c>
      <c r="AA11" s="16">
        <v>12.9</v>
      </c>
      <c r="AB11" s="16">
        <v>64.7</v>
      </c>
      <c r="AC11" s="16">
        <v>61.4</v>
      </c>
      <c r="AD11" s="16">
        <v>44.5</v>
      </c>
      <c r="AE11" s="15">
        <f t="shared" si="2"/>
        <v>1120720</v>
      </c>
      <c r="AF11" s="17">
        <f t="shared" si="0"/>
        <v>45692</v>
      </c>
      <c r="AG11" s="18">
        <f t="shared" si="1"/>
        <v>0.57345360824742264</v>
      </c>
      <c r="AH11" s="19">
        <f t="shared" si="3"/>
        <v>4.8999999999999915</v>
      </c>
      <c r="AI11" s="24">
        <f t="shared" si="3"/>
        <v>1.0000000000000018</v>
      </c>
      <c r="AJ11" s="24">
        <f t="shared" si="3"/>
        <v>1.5999999999999996</v>
      </c>
      <c r="AK11" s="24">
        <f t="shared" si="3"/>
        <v>3.3000000000000043</v>
      </c>
      <c r="AL11" s="24">
        <f t="shared" si="3"/>
        <v>3.1999999999999957</v>
      </c>
      <c r="AM11" s="19">
        <f t="shared" si="3"/>
        <v>-0.39999999999999858</v>
      </c>
      <c r="AN11" s="25">
        <f t="shared" si="4"/>
        <v>-4.4152994228505715E-2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>
        <v>1140307</v>
      </c>
      <c r="Y12" s="16">
        <v>76.8</v>
      </c>
      <c r="Z12" s="16">
        <v>17.3</v>
      </c>
      <c r="AA12" s="16">
        <v>13.3</v>
      </c>
      <c r="AB12" s="16">
        <v>63.5</v>
      </c>
      <c r="AC12" s="16">
        <v>60.2</v>
      </c>
      <c r="AD12" s="16">
        <v>43</v>
      </c>
      <c r="AE12" s="15">
        <f t="shared" si="2"/>
        <v>1140204</v>
      </c>
      <c r="AF12" s="17">
        <f t="shared" si="0"/>
        <v>45723</v>
      </c>
      <c r="AG12" s="18">
        <f t="shared" si="1"/>
        <v>0.55989583333333337</v>
      </c>
      <c r="AH12" s="19">
        <f t="shared" si="3"/>
        <v>-0.79999999999999716</v>
      </c>
      <c r="AI12" s="24">
        <f t="shared" si="3"/>
        <v>0.69999999999999929</v>
      </c>
      <c r="AJ12" s="24">
        <f t="shared" si="3"/>
        <v>0.40000000000000036</v>
      </c>
      <c r="AK12" s="24">
        <f t="shared" si="3"/>
        <v>-1.2000000000000028</v>
      </c>
      <c r="AL12" s="24">
        <f t="shared" si="3"/>
        <v>-1.1999999999999957</v>
      </c>
      <c r="AM12" s="19">
        <f t="shared" si="3"/>
        <v>-1.5</v>
      </c>
      <c r="AN12" s="25">
        <f t="shared" si="4"/>
        <v>-1.3557774914089271E-2</v>
      </c>
    </row>
    <row r="13" spans="1:40">
      <c r="B13" s="19">
        <f>LOOKUP(B14,日期,上次量測)</f>
        <v>1120525</v>
      </c>
      <c r="C13" s="19">
        <f t="shared" ref="C13:C18" si="9">LOOKUP(B13,日期,體重_kg)</f>
        <v>72.5</v>
      </c>
      <c r="D13" s="19">
        <f t="shared" ref="D13:D18" si="10">LOOKUP(B13,日期,體脂率)</f>
        <v>14.7</v>
      </c>
      <c r="E13" s="19">
        <f t="shared" ref="E13:E18" si="11">LOOKUP(B13,日期,脂肪重_kg)</f>
        <v>10.7</v>
      </c>
      <c r="F13" s="19">
        <f t="shared" ref="F13:F18" si="12">LOOKUP(B13,日期,去脂重_kg)</f>
        <v>61.8</v>
      </c>
      <c r="G13" s="19">
        <f t="shared" ref="G13:G18" si="13">LOOKUP(B13,日期,肌肉量)</f>
        <v>58.6</v>
      </c>
      <c r="H13" s="19">
        <f t="shared" ref="H13:H18" si="14">LOOKUP(B13,日期,身體總水份kg)</f>
        <v>45.2</v>
      </c>
      <c r="I13" s="25">
        <f t="shared" ref="I13:I18" si="15">LOOKUP(B13,日期,身體總水份)</f>
        <v>0.62344827586206897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1140307</v>
      </c>
      <c r="AF13" s="17" t="e">
        <f t="shared" si="0"/>
        <v>#VALUE!</v>
      </c>
      <c r="AG13" s="18" t="e">
        <f t="shared" si="1"/>
        <v>#DIV/0!</v>
      </c>
      <c r="AH13" s="19">
        <f t="shared" si="3"/>
        <v>-76.8</v>
      </c>
      <c r="AI13" s="24">
        <f t="shared" si="3"/>
        <v>-17.3</v>
      </c>
      <c r="AJ13" s="24">
        <f t="shared" si="3"/>
        <v>-13.3</v>
      </c>
      <c r="AK13" s="24">
        <f t="shared" si="3"/>
        <v>-63.5</v>
      </c>
      <c r="AL13" s="24">
        <f t="shared" si="3"/>
        <v>-60.2</v>
      </c>
      <c r="AM13" s="19">
        <f t="shared" si="3"/>
        <v>-43</v>
      </c>
      <c r="AN13" s="25" t="e">
        <f t="shared" si="4"/>
        <v>#DIV/0!</v>
      </c>
    </row>
    <row r="14" spans="1:40">
      <c r="B14" s="19">
        <f>LOOKUP(B15,日期,上次量測)</f>
        <v>1120608</v>
      </c>
      <c r="C14" s="19">
        <f t="shared" si="9"/>
        <v>73.5</v>
      </c>
      <c r="D14" s="19">
        <f t="shared" si="10"/>
        <v>14</v>
      </c>
      <c r="E14" s="19">
        <f t="shared" si="11"/>
        <v>10.3</v>
      </c>
      <c r="F14" s="19">
        <f t="shared" si="12"/>
        <v>63.2</v>
      </c>
      <c r="G14" s="19">
        <f t="shared" si="13"/>
        <v>59.9</v>
      </c>
      <c r="H14" s="19">
        <f t="shared" si="14"/>
        <v>46.3</v>
      </c>
      <c r="I14" s="25">
        <f t="shared" si="15"/>
        <v>0.62993197278911561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>
        <f>LOOKUP(B16,日期,上次量測)</f>
        <v>1120629</v>
      </c>
      <c r="C15" s="19">
        <f t="shared" si="9"/>
        <v>72.099999999999994</v>
      </c>
      <c r="D15" s="19">
        <f t="shared" si="10"/>
        <v>14.1</v>
      </c>
      <c r="E15" s="19">
        <f t="shared" si="11"/>
        <v>10.199999999999999</v>
      </c>
      <c r="F15" s="19">
        <f t="shared" si="12"/>
        <v>61.9</v>
      </c>
      <c r="G15" s="19">
        <f t="shared" si="13"/>
        <v>58.7</v>
      </c>
      <c r="H15" s="19">
        <f t="shared" si="14"/>
        <v>45.3</v>
      </c>
      <c r="I15" s="25">
        <f t="shared" si="15"/>
        <v>0.6282940360610263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1120720</v>
      </c>
      <c r="C16" s="19">
        <f t="shared" si="9"/>
        <v>72.7</v>
      </c>
      <c r="D16" s="19">
        <f t="shared" si="10"/>
        <v>15.6</v>
      </c>
      <c r="E16" s="19">
        <f t="shared" si="11"/>
        <v>11.3</v>
      </c>
      <c r="F16" s="19">
        <f t="shared" si="12"/>
        <v>61.4</v>
      </c>
      <c r="G16" s="19">
        <f t="shared" si="13"/>
        <v>58.2</v>
      </c>
      <c r="H16" s="19">
        <f t="shared" si="14"/>
        <v>44.9</v>
      </c>
      <c r="I16" s="25">
        <f t="shared" si="15"/>
        <v>0.61760660247592836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1140204</v>
      </c>
      <c r="C17" s="19">
        <f t="shared" si="9"/>
        <v>77.599999999999994</v>
      </c>
      <c r="D17" s="19">
        <f t="shared" si="10"/>
        <v>16.600000000000001</v>
      </c>
      <c r="E17" s="19">
        <f t="shared" si="11"/>
        <v>12.9</v>
      </c>
      <c r="F17" s="19">
        <f t="shared" si="12"/>
        <v>64.7</v>
      </c>
      <c r="G17" s="19">
        <f t="shared" si="13"/>
        <v>61.4</v>
      </c>
      <c r="H17" s="19">
        <f t="shared" si="14"/>
        <v>44.5</v>
      </c>
      <c r="I17" s="25">
        <f t="shared" si="15"/>
        <v>0.57345360824742264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1140307</v>
      </c>
      <c r="C18" s="19">
        <f t="shared" si="9"/>
        <v>76.8</v>
      </c>
      <c r="D18" s="19">
        <f t="shared" si="10"/>
        <v>17.3</v>
      </c>
      <c r="E18" s="19">
        <f t="shared" si="11"/>
        <v>13.3</v>
      </c>
      <c r="F18" s="19">
        <f t="shared" si="12"/>
        <v>63.5</v>
      </c>
      <c r="G18" s="19">
        <f t="shared" si="13"/>
        <v>60.2</v>
      </c>
      <c r="H18" s="19">
        <f t="shared" si="14"/>
        <v>43</v>
      </c>
      <c r="I18" s="25">
        <f t="shared" si="15"/>
        <v>0.55989583333333337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4A7C7C51-DB32-4FD7-981F-EEB6A3EBBEAF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075AAB-6B68-4FA8-9C8B-77078FBCDC4A}">
          <x14:formula1>
            <xm:f>資料輸入!$N:$N</xm:f>
          </x14:formula1>
          <xm:sqref>C3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3931-FF3D-4B85-8208-AB0F9F95E738}">
  <sheetPr>
    <tabColor rgb="FF00B0F0"/>
  </sheetPr>
  <dimension ref="A1:AN55"/>
  <sheetViews>
    <sheetView zoomScale="70" zoomScaleNormal="70" workbookViewId="0">
      <selection activeCell="Y23" sqref="Y2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3">_xlfn._xlws.SORT(_xlfn._xlws.FILTER(資料輸入!F:L, ISNUMBER(MATCH(資料輸入!E:E, 黃卓乘!C3, 0))), 1, TRUE)</f>
        <v>1140204</v>
      </c>
      <c r="Y2" s="16">
        <v>65.2</v>
      </c>
      <c r="Z2" s="16">
        <v>11.6</v>
      </c>
      <c r="AA2" s="16">
        <v>7.6</v>
      </c>
      <c r="AB2" s="16">
        <v>57.6</v>
      </c>
      <c r="AC2" s="16">
        <v>54.6</v>
      </c>
      <c r="AD2" s="16">
        <v>36.5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0.55981595092024539</v>
      </c>
    </row>
    <row r="3" spans="1:40">
      <c r="A3" s="20">
        <f>MAX(X:X)</f>
        <v>1140307</v>
      </c>
      <c r="B3" s="19" t="str">
        <f>K6&amp;J7</f>
        <v>4周前</v>
      </c>
      <c r="C3" s="39" t="s">
        <v>141</v>
      </c>
      <c r="D3" s="21" t="s">
        <v>17</v>
      </c>
      <c r="E3" s="20">
        <f>LOOKUP($A$3,日期,體重_kg)</f>
        <v>65.099999999999994</v>
      </c>
      <c r="F3" s="20">
        <f>LOOKUP($A$3,日期,體重變化)</f>
        <v>-0.10000000000000853</v>
      </c>
      <c r="G3" s="20" t="str">
        <f>IF(E3&lt;C8,"Q1",IF(E3&lt;C9,"Q2",IF(E3&lt;C10,"Q3",IF(E3&lt;3000,"Q4"))))</f>
        <v>Q1</v>
      </c>
      <c r="H3" s="20">
        <f>LOOKUP($A$3,日期,體脂率)</f>
        <v>12.1</v>
      </c>
      <c r="I3" s="20">
        <f>LOOKUP($A$3,日期,體脂率變化)</f>
        <v>0.5</v>
      </c>
      <c r="J3" s="20" t="str">
        <f>IF(H3&lt;D8,"Q1",IF(H3&lt;D9,"Q2",IF(H3&lt;D10,"Q3",IF(H3&lt;3000,"Q4"))))</f>
        <v>Q4</v>
      </c>
      <c r="K3" s="20">
        <f>LOOKUP($A$3,日期,脂肪重_kg)</f>
        <v>7.9</v>
      </c>
      <c r="L3" s="20">
        <f>LOOKUP($A$3,日期,脂肪重變化)</f>
        <v>0.30000000000000071</v>
      </c>
      <c r="M3" s="20" t="str">
        <f>IF(K3&lt;E8,"Q1",IF(K3&lt;E9,"Q2",IF(K3&lt;E10,"Q3",IF(K3&lt;3000,"Q4"))))</f>
        <v>Q4</v>
      </c>
      <c r="N3" s="20">
        <f>LOOKUP($A$3,日期,去脂重_kg)</f>
        <v>57.2</v>
      </c>
      <c r="O3" s="20">
        <f>LOOKUP($A$3,日期,去脂重變化)</f>
        <v>-0.39999999999999858</v>
      </c>
      <c r="P3" s="20" t="str">
        <f>IF(N3&lt;F8,"Q1",IF(N3&lt;F9,"Q2",IF(N3&lt;F10,"Q3",IF(N3&lt;3000,"Q4"))))</f>
        <v>Q1</v>
      </c>
      <c r="Q3" s="20">
        <f>LOOKUP($A$3,日期,肌肉量)</f>
        <v>54.2</v>
      </c>
      <c r="R3" s="20">
        <f>LOOKUP($A$3,日期,肌肉量變化)</f>
        <v>-0.39999999999999858</v>
      </c>
      <c r="S3" s="20" t="str">
        <f>IF(Q3&lt;G8,"Q1",IF(Q3&lt;G9,"Q2",IF(Q3&lt;G10,"Q3",IF(Q3&lt;3000,"Q4"))))</f>
        <v>Q1</v>
      </c>
      <c r="T3" s="20">
        <f>LOOKUP($A$3,日期,身體總水份kg)</f>
        <v>36.4</v>
      </c>
      <c r="U3" s="22">
        <f>LOOKUP($A$3,日期,水分變化KG)</f>
        <v>-0.10000000000000142</v>
      </c>
      <c r="V3" s="23">
        <f>LOOKUP($A$3,日期,水分變化)</f>
        <v>-6.761659740088799E-4</v>
      </c>
      <c r="W3" s="20" t="str">
        <f>IF(T3&lt;H8,"Q1",IF(T3&lt;H9,"Q2",IF(T3&lt;H10,"Q3",IF(T3&lt;3000,"Q4"))))</f>
        <v>Q1</v>
      </c>
      <c r="X3" s="15">
        <v>1140307</v>
      </c>
      <c r="Y3" s="16">
        <v>65.099999999999994</v>
      </c>
      <c r="Z3" s="16">
        <v>12.1</v>
      </c>
      <c r="AA3" s="16">
        <v>7.9</v>
      </c>
      <c r="AB3" s="16">
        <v>57.2</v>
      </c>
      <c r="AC3" s="16">
        <v>54.2</v>
      </c>
      <c r="AD3" s="16">
        <v>36.4</v>
      </c>
      <c r="AE3" s="15">
        <f t="shared" ref="AE3:AE55" si="2">X2</f>
        <v>1140204</v>
      </c>
      <c r="AF3" s="17">
        <f t="shared" si="0"/>
        <v>45723</v>
      </c>
      <c r="AG3" s="18">
        <f t="shared" si="1"/>
        <v>0.55913978494623651</v>
      </c>
      <c r="AH3" s="19">
        <f t="shared" ref="AH3:AM18" si="3">Y3-Y2</f>
        <v>-0.10000000000000853</v>
      </c>
      <c r="AI3" s="24">
        <f t="shared" si="3"/>
        <v>0.5</v>
      </c>
      <c r="AJ3" s="24">
        <f t="shared" si="3"/>
        <v>0.30000000000000071</v>
      </c>
      <c r="AK3" s="24">
        <f t="shared" si="3"/>
        <v>-0.39999999999999858</v>
      </c>
      <c r="AL3" s="24">
        <f t="shared" si="3"/>
        <v>-0.39999999999999858</v>
      </c>
      <c r="AM3" s="19">
        <f t="shared" si="3"/>
        <v>-0.10000000000000142</v>
      </c>
      <c r="AN3" s="25">
        <f>AG3-AG2</f>
        <v>-6.761659740088799E-4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/>
      <c r="Y4" s="16"/>
      <c r="Z4" s="16"/>
      <c r="AA4" s="16"/>
      <c r="AB4" s="16"/>
      <c r="AC4" s="16"/>
      <c r="AD4" s="16"/>
      <c r="AE4" s="15">
        <f t="shared" si="2"/>
        <v>1140307</v>
      </c>
      <c r="AF4" s="17" t="e">
        <f t="shared" si="0"/>
        <v>#VALUE!</v>
      </c>
      <c r="AG4" s="18" t="e">
        <f t="shared" si="1"/>
        <v>#DIV/0!</v>
      </c>
      <c r="AH4" s="19">
        <f t="shared" si="3"/>
        <v>-65.099999999999994</v>
      </c>
      <c r="AI4" s="24">
        <f t="shared" si="3"/>
        <v>-12.1</v>
      </c>
      <c r="AJ4" s="24">
        <f t="shared" si="3"/>
        <v>-7.9</v>
      </c>
      <c r="AK4" s="24">
        <f t="shared" si="3"/>
        <v>-57.2</v>
      </c>
      <c r="AL4" s="24">
        <f t="shared" si="3"/>
        <v>-54.2</v>
      </c>
      <c r="AM4" s="19">
        <f t="shared" si="3"/>
        <v>-36.4</v>
      </c>
      <c r="AN4" s="25" t="e">
        <f t="shared" ref="AN4:AN55" si="4">AG4-AG3</f>
        <v>#DIV/0!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/>
      <c r="Y5" s="16"/>
      <c r="Z5" s="16"/>
      <c r="AA5" s="16"/>
      <c r="AB5" s="16"/>
      <c r="AC5" s="16"/>
      <c r="AD5" s="16"/>
      <c r="AE5" s="15">
        <f t="shared" si="2"/>
        <v>0</v>
      </c>
      <c r="AF5" s="17" t="e">
        <f t="shared" si="0"/>
        <v>#VALUE!</v>
      </c>
      <c r="AG5" s="18" t="e">
        <f t="shared" si="1"/>
        <v>#DIV/0!</v>
      </c>
      <c r="AH5" s="19">
        <f t="shared" si="3"/>
        <v>0</v>
      </c>
      <c r="AI5" s="24">
        <f t="shared" si="3"/>
        <v>0</v>
      </c>
      <c r="AJ5" s="24">
        <f t="shared" si="3"/>
        <v>0</v>
      </c>
      <c r="AK5" s="24">
        <f t="shared" si="3"/>
        <v>0</v>
      </c>
      <c r="AL5" s="24">
        <f t="shared" si="3"/>
        <v>0</v>
      </c>
      <c r="AM5" s="19">
        <f t="shared" si="3"/>
        <v>0</v>
      </c>
      <c r="AN5" s="25" t="e">
        <f t="shared" si="4"/>
        <v>#DIV/0!</v>
      </c>
    </row>
    <row r="6" spans="1:40">
      <c r="B6" s="29" t="s">
        <v>10</v>
      </c>
      <c r="C6" s="31">
        <f t="shared" ref="C6:H6" si="5">_xlfn.QUARTILE.INC(Y:Y,1)</f>
        <v>65.125</v>
      </c>
      <c r="D6" s="31">
        <f t="shared" si="5"/>
        <v>11.725</v>
      </c>
      <c r="E6" s="31">
        <f t="shared" si="5"/>
        <v>7.6749999999999998</v>
      </c>
      <c r="F6" s="31">
        <f t="shared" si="5"/>
        <v>57.300000000000004</v>
      </c>
      <c r="G6" s="31">
        <f t="shared" si="5"/>
        <v>54.300000000000004</v>
      </c>
      <c r="H6" s="31">
        <f t="shared" si="5"/>
        <v>36.424999999999997</v>
      </c>
      <c r="J6" s="28">
        <f>A4-B4</f>
        <v>31</v>
      </c>
      <c r="K6" s="28">
        <f>ROUND(K7,0)</f>
        <v>4</v>
      </c>
      <c r="X6" s="15"/>
      <c r="Y6" s="16"/>
      <c r="Z6" s="16"/>
      <c r="AA6" s="16"/>
      <c r="AB6" s="16"/>
      <c r="AC6" s="16"/>
      <c r="AD6" s="16"/>
      <c r="AE6" s="15">
        <f t="shared" si="2"/>
        <v>0</v>
      </c>
      <c r="AF6" s="17" t="e">
        <f t="shared" si="0"/>
        <v>#VALUE!</v>
      </c>
      <c r="AG6" s="18" t="e">
        <f t="shared" si="1"/>
        <v>#DIV/0!</v>
      </c>
      <c r="AH6" s="19">
        <f t="shared" si="3"/>
        <v>0</v>
      </c>
      <c r="AI6" s="24">
        <f t="shared" si="3"/>
        <v>0</v>
      </c>
      <c r="AJ6" s="24">
        <f t="shared" si="3"/>
        <v>0</v>
      </c>
      <c r="AK6" s="24">
        <f t="shared" si="3"/>
        <v>0</v>
      </c>
      <c r="AL6" s="24">
        <f t="shared" si="3"/>
        <v>0</v>
      </c>
      <c r="AM6" s="19">
        <f t="shared" si="3"/>
        <v>0</v>
      </c>
      <c r="AN6" s="25" t="e">
        <f t="shared" si="4"/>
        <v>#DIV/0!</v>
      </c>
    </row>
    <row r="7" spans="1:40">
      <c r="B7" s="19" t="str">
        <f>C3</f>
        <v>黃卓乘</v>
      </c>
      <c r="C7" s="19">
        <f>E3</f>
        <v>65.099999999999994</v>
      </c>
      <c r="D7" s="19">
        <f>H3</f>
        <v>12.1</v>
      </c>
      <c r="E7" s="19">
        <f>K3</f>
        <v>7.9</v>
      </c>
      <c r="F7" s="19">
        <f>N3</f>
        <v>57.2</v>
      </c>
      <c r="G7" s="19">
        <f>Q3</f>
        <v>54.2</v>
      </c>
      <c r="H7" s="19">
        <f>T3</f>
        <v>36.4</v>
      </c>
      <c r="J7" s="32" t="s">
        <v>21</v>
      </c>
      <c r="K7" s="19">
        <f>J6/7</f>
        <v>4.4285714285714288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65.150000000000006</v>
      </c>
      <c r="D8" s="31">
        <f t="shared" si="6"/>
        <v>11.85</v>
      </c>
      <c r="E8" s="31">
        <f t="shared" si="6"/>
        <v>7.75</v>
      </c>
      <c r="F8" s="31">
        <f t="shared" si="6"/>
        <v>57.400000000000006</v>
      </c>
      <c r="G8" s="31">
        <f t="shared" si="6"/>
        <v>54.400000000000006</v>
      </c>
      <c r="H8" s="31">
        <f t="shared" si="6"/>
        <v>36.450000000000003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65.174999999999997</v>
      </c>
      <c r="D9" s="31">
        <f t="shared" si="7"/>
        <v>11.975</v>
      </c>
      <c r="E9" s="31">
        <f t="shared" si="7"/>
        <v>7.8250000000000002</v>
      </c>
      <c r="F9" s="31">
        <f t="shared" si="7"/>
        <v>57.5</v>
      </c>
      <c r="G9" s="31">
        <f t="shared" si="7"/>
        <v>54.5</v>
      </c>
      <c r="H9" s="31">
        <f t="shared" si="7"/>
        <v>36.475000000000001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65.2</v>
      </c>
      <c r="D10" s="31">
        <f t="shared" si="8"/>
        <v>12.1</v>
      </c>
      <c r="E10" s="31">
        <f t="shared" si="8"/>
        <v>7.9</v>
      </c>
      <c r="F10" s="31">
        <f t="shared" si="8"/>
        <v>57.6</v>
      </c>
      <c r="G10" s="31">
        <f t="shared" si="8"/>
        <v>54.6</v>
      </c>
      <c r="H10" s="31">
        <f t="shared" si="8"/>
        <v>36.5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 t="e">
        <f>LOOKUP(B15,日期,上次量測)</f>
        <v>#N/A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 t="e">
        <f>LOOKUP(B16,日期,上次量測)</f>
        <v>#N/A</v>
      </c>
      <c r="C15" s="19" t="e">
        <f t="shared" si="9"/>
        <v>#N/A</v>
      </c>
      <c r="D15" s="19" t="e">
        <f t="shared" si="10"/>
        <v>#N/A</v>
      </c>
      <c r="E15" s="19" t="e">
        <f t="shared" si="11"/>
        <v>#N/A</v>
      </c>
      <c r="F15" s="19" t="e">
        <f t="shared" si="12"/>
        <v>#N/A</v>
      </c>
      <c r="G15" s="19" t="e">
        <f t="shared" si="13"/>
        <v>#N/A</v>
      </c>
      <c r="H15" s="19" t="e">
        <f t="shared" si="14"/>
        <v>#N/A</v>
      </c>
      <c r="I15" s="25" t="e">
        <f t="shared" si="15"/>
        <v>#N/A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0</v>
      </c>
      <c r="C16" s="19" t="e">
        <f t="shared" si="9"/>
        <v>#N/A</v>
      </c>
      <c r="D16" s="19" t="e">
        <f t="shared" si="10"/>
        <v>#N/A</v>
      </c>
      <c r="E16" s="19" t="e">
        <f t="shared" si="11"/>
        <v>#N/A</v>
      </c>
      <c r="F16" s="19" t="e">
        <f t="shared" si="12"/>
        <v>#N/A</v>
      </c>
      <c r="G16" s="19" t="e">
        <f t="shared" si="13"/>
        <v>#N/A</v>
      </c>
      <c r="H16" s="19" t="e">
        <f t="shared" si="14"/>
        <v>#N/A</v>
      </c>
      <c r="I16" s="25" t="e">
        <f t="shared" si="15"/>
        <v>#N/A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1140204</v>
      </c>
      <c r="C17" s="19">
        <f t="shared" si="9"/>
        <v>65.2</v>
      </c>
      <c r="D17" s="19">
        <f t="shared" si="10"/>
        <v>11.6</v>
      </c>
      <c r="E17" s="19">
        <f t="shared" si="11"/>
        <v>7.6</v>
      </c>
      <c r="F17" s="19">
        <f t="shared" si="12"/>
        <v>57.6</v>
      </c>
      <c r="G17" s="19">
        <f t="shared" si="13"/>
        <v>54.6</v>
      </c>
      <c r="H17" s="19">
        <f t="shared" si="14"/>
        <v>36.5</v>
      </c>
      <c r="I17" s="25">
        <f t="shared" si="15"/>
        <v>0.55981595092024539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1140307</v>
      </c>
      <c r="C18" s="19">
        <f t="shared" si="9"/>
        <v>65.099999999999994</v>
      </c>
      <c r="D18" s="19">
        <f t="shared" si="10"/>
        <v>12.1</v>
      </c>
      <c r="E18" s="19">
        <f t="shared" si="11"/>
        <v>7.9</v>
      </c>
      <c r="F18" s="19">
        <f t="shared" si="12"/>
        <v>57.2</v>
      </c>
      <c r="G18" s="19">
        <f t="shared" si="13"/>
        <v>54.2</v>
      </c>
      <c r="H18" s="19">
        <f t="shared" si="14"/>
        <v>36.4</v>
      </c>
      <c r="I18" s="25">
        <f t="shared" si="15"/>
        <v>0.55913978494623651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6DF06163-D2EC-4BAF-8E15-218DC3B93DE7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4165AB-BA5C-4BB9-80D0-61234E412E6F}">
          <x14:formula1>
            <xm:f>資料輸入!$N:$N</xm:f>
          </x14:formula1>
          <xm:sqref>C3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842F2-DF40-4D96-BCE8-D877ADA1711D}">
  <sheetPr>
    <tabColor rgb="FF00B0F0"/>
  </sheetPr>
  <dimension ref="A1:AN55"/>
  <sheetViews>
    <sheetView zoomScale="70" zoomScaleNormal="70" workbookViewId="0">
      <selection activeCell="Y23" sqref="Y2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3">_xlfn._xlws.SORT(_xlfn._xlws.FILTER(資料輸入!F:L, ISNUMBER(MATCH(資料輸入!E:E, 巫少輔!C3, 0))), 1, TRUE)</f>
        <v>1140204</v>
      </c>
      <c r="Y2" s="16">
        <v>77.3</v>
      </c>
      <c r="Z2" s="16">
        <v>13.7</v>
      </c>
      <c r="AA2" s="16">
        <v>10.6</v>
      </c>
      <c r="AB2" s="16">
        <v>66.7</v>
      </c>
      <c r="AC2" s="16">
        <v>63.3</v>
      </c>
      <c r="AD2" s="16">
        <v>44.4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0.57438551099611901</v>
      </c>
    </row>
    <row r="3" spans="1:40">
      <c r="A3" s="20">
        <f>MAX(X:X)</f>
        <v>1140307</v>
      </c>
      <c r="B3" s="19" t="str">
        <f>K6&amp;J7</f>
        <v>4周前</v>
      </c>
      <c r="C3" s="39" t="s">
        <v>147</v>
      </c>
      <c r="D3" s="21" t="s">
        <v>17</v>
      </c>
      <c r="E3" s="20">
        <f>LOOKUP($A$3,日期,體重_kg)</f>
        <v>79.8</v>
      </c>
      <c r="F3" s="20">
        <f>LOOKUP($A$3,日期,體重變化)</f>
        <v>2.5</v>
      </c>
      <c r="G3" s="20" t="str">
        <f>IF(E3&lt;C8,"Q1",IF(E3&lt;C9,"Q2",IF(E3&lt;C10,"Q3",IF(E3&lt;3000,"Q4"))))</f>
        <v>Q4</v>
      </c>
      <c r="H3" s="20">
        <f>LOOKUP($A$3,日期,體脂率)</f>
        <v>13.9</v>
      </c>
      <c r="I3" s="20">
        <f>LOOKUP($A$3,日期,體脂率變化)</f>
        <v>0.20000000000000107</v>
      </c>
      <c r="J3" s="20" t="str">
        <f>IF(H3&lt;D8,"Q1",IF(H3&lt;D9,"Q2",IF(H3&lt;D10,"Q3",IF(H3&lt;3000,"Q4"))))</f>
        <v>Q4</v>
      </c>
      <c r="K3" s="20">
        <f>LOOKUP($A$3,日期,脂肪重_kg)</f>
        <v>11.1</v>
      </c>
      <c r="L3" s="20">
        <f>LOOKUP($A$3,日期,脂肪重變化)</f>
        <v>0.5</v>
      </c>
      <c r="M3" s="20" t="str">
        <f>IF(K3&lt;E8,"Q1",IF(K3&lt;E9,"Q2",IF(K3&lt;E10,"Q3",IF(K3&lt;3000,"Q4"))))</f>
        <v>Q4</v>
      </c>
      <c r="N3" s="20">
        <f>LOOKUP($A$3,日期,去脂重_kg)</f>
        <v>68.7</v>
      </c>
      <c r="O3" s="20">
        <f>LOOKUP($A$3,日期,去脂重變化)</f>
        <v>2</v>
      </c>
      <c r="P3" s="20" t="str">
        <f>IF(N3&lt;F8,"Q1",IF(N3&lt;F9,"Q2",IF(N3&lt;F10,"Q3",IF(N3&lt;3000,"Q4"))))</f>
        <v>Q4</v>
      </c>
      <c r="Q3" s="20">
        <f>LOOKUP($A$3,日期,肌肉量)</f>
        <v>65.2</v>
      </c>
      <c r="R3" s="20">
        <f>LOOKUP($A$3,日期,肌肉量變化)</f>
        <v>1.9000000000000057</v>
      </c>
      <c r="S3" s="20" t="str">
        <f>IF(Q3&lt;G8,"Q1",IF(Q3&lt;G9,"Q2",IF(Q3&lt;G10,"Q3",IF(Q3&lt;3000,"Q4"))))</f>
        <v>Q4</v>
      </c>
      <c r="T3" s="20">
        <f>LOOKUP($A$3,日期,身體總水份kg)</f>
        <v>47.2</v>
      </c>
      <c r="U3" s="22">
        <f>LOOKUP($A$3,日期,水分變化KG)</f>
        <v>2.8000000000000043</v>
      </c>
      <c r="V3" s="23">
        <f>LOOKUP($A$3,日期,水分變化)</f>
        <v>1.7093185745735706E-2</v>
      </c>
      <c r="W3" s="20" t="str">
        <f>IF(T3&lt;H8,"Q1",IF(T3&lt;H9,"Q2",IF(T3&lt;H10,"Q3",IF(T3&lt;3000,"Q4"))))</f>
        <v>Q4</v>
      </c>
      <c r="X3" s="15">
        <v>1140307</v>
      </c>
      <c r="Y3" s="16">
        <v>79.8</v>
      </c>
      <c r="Z3" s="16">
        <v>13.9</v>
      </c>
      <c r="AA3" s="16">
        <v>11.1</v>
      </c>
      <c r="AB3" s="16">
        <v>68.7</v>
      </c>
      <c r="AC3" s="16">
        <v>65.2</v>
      </c>
      <c r="AD3" s="16">
        <v>47.2</v>
      </c>
      <c r="AE3" s="15">
        <f t="shared" ref="AE3:AE55" si="2">X2</f>
        <v>1140204</v>
      </c>
      <c r="AF3" s="17">
        <f t="shared" si="0"/>
        <v>45723</v>
      </c>
      <c r="AG3" s="18">
        <f t="shared" si="1"/>
        <v>0.59147869674185471</v>
      </c>
      <c r="AH3" s="19">
        <f t="shared" ref="AH3:AM18" si="3">Y3-Y2</f>
        <v>2.5</v>
      </c>
      <c r="AI3" s="24">
        <f t="shared" si="3"/>
        <v>0.20000000000000107</v>
      </c>
      <c r="AJ3" s="24">
        <f t="shared" si="3"/>
        <v>0.5</v>
      </c>
      <c r="AK3" s="24">
        <f t="shared" si="3"/>
        <v>2</v>
      </c>
      <c r="AL3" s="24">
        <f t="shared" si="3"/>
        <v>1.9000000000000057</v>
      </c>
      <c r="AM3" s="19">
        <f t="shared" si="3"/>
        <v>2.8000000000000043</v>
      </c>
      <c r="AN3" s="25">
        <f>AG3-AG2</f>
        <v>1.7093185745735706E-2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/>
      <c r="Y4" s="16"/>
      <c r="Z4" s="16"/>
      <c r="AA4" s="16"/>
      <c r="AB4" s="16"/>
      <c r="AC4" s="16"/>
      <c r="AD4" s="16"/>
      <c r="AE4" s="15">
        <f t="shared" si="2"/>
        <v>1140307</v>
      </c>
      <c r="AF4" s="17" t="e">
        <f t="shared" si="0"/>
        <v>#VALUE!</v>
      </c>
      <c r="AG4" s="18" t="e">
        <f t="shared" si="1"/>
        <v>#DIV/0!</v>
      </c>
      <c r="AH4" s="19">
        <f t="shared" si="3"/>
        <v>-79.8</v>
      </c>
      <c r="AI4" s="24">
        <f t="shared" si="3"/>
        <v>-13.9</v>
      </c>
      <c r="AJ4" s="24">
        <f t="shared" si="3"/>
        <v>-11.1</v>
      </c>
      <c r="AK4" s="24">
        <f t="shared" si="3"/>
        <v>-68.7</v>
      </c>
      <c r="AL4" s="24">
        <f t="shared" si="3"/>
        <v>-65.2</v>
      </c>
      <c r="AM4" s="19">
        <f t="shared" si="3"/>
        <v>-47.2</v>
      </c>
      <c r="AN4" s="25" t="e">
        <f t="shared" ref="AN4:AN55" si="4">AG4-AG3</f>
        <v>#DIV/0!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/>
      <c r="Y5" s="16"/>
      <c r="Z5" s="16"/>
      <c r="AA5" s="16"/>
      <c r="AB5" s="16"/>
      <c r="AC5" s="16"/>
      <c r="AD5" s="16"/>
      <c r="AE5" s="15">
        <f t="shared" si="2"/>
        <v>0</v>
      </c>
      <c r="AF5" s="17" t="e">
        <f t="shared" si="0"/>
        <v>#VALUE!</v>
      </c>
      <c r="AG5" s="18" t="e">
        <f t="shared" si="1"/>
        <v>#DIV/0!</v>
      </c>
      <c r="AH5" s="19">
        <f t="shared" si="3"/>
        <v>0</v>
      </c>
      <c r="AI5" s="24">
        <f t="shared" si="3"/>
        <v>0</v>
      </c>
      <c r="AJ5" s="24">
        <f t="shared" si="3"/>
        <v>0</v>
      </c>
      <c r="AK5" s="24">
        <f t="shared" si="3"/>
        <v>0</v>
      </c>
      <c r="AL5" s="24">
        <f t="shared" si="3"/>
        <v>0</v>
      </c>
      <c r="AM5" s="19">
        <f t="shared" si="3"/>
        <v>0</v>
      </c>
      <c r="AN5" s="25" t="e">
        <f t="shared" si="4"/>
        <v>#DIV/0!</v>
      </c>
    </row>
    <row r="6" spans="1:40">
      <c r="B6" s="29" t="s">
        <v>10</v>
      </c>
      <c r="C6" s="31">
        <f t="shared" ref="C6:H6" si="5">_xlfn.QUARTILE.INC(Y:Y,1)</f>
        <v>77.924999999999997</v>
      </c>
      <c r="D6" s="31">
        <f t="shared" si="5"/>
        <v>13.75</v>
      </c>
      <c r="E6" s="31">
        <f t="shared" si="5"/>
        <v>10.725</v>
      </c>
      <c r="F6" s="31">
        <f t="shared" si="5"/>
        <v>67.2</v>
      </c>
      <c r="G6" s="31">
        <f t="shared" si="5"/>
        <v>63.774999999999999</v>
      </c>
      <c r="H6" s="31">
        <f t="shared" si="5"/>
        <v>45.1</v>
      </c>
      <c r="J6" s="28">
        <f>A4-B4</f>
        <v>31</v>
      </c>
      <c r="K6" s="28">
        <f>ROUND(K7,0)</f>
        <v>4</v>
      </c>
      <c r="X6" s="15"/>
      <c r="Y6" s="16"/>
      <c r="Z6" s="16"/>
      <c r="AA6" s="16"/>
      <c r="AB6" s="16"/>
      <c r="AC6" s="16"/>
      <c r="AD6" s="16"/>
      <c r="AE6" s="15">
        <f t="shared" si="2"/>
        <v>0</v>
      </c>
      <c r="AF6" s="17" t="e">
        <f t="shared" si="0"/>
        <v>#VALUE!</v>
      </c>
      <c r="AG6" s="18" t="e">
        <f t="shared" si="1"/>
        <v>#DIV/0!</v>
      </c>
      <c r="AH6" s="19">
        <f t="shared" si="3"/>
        <v>0</v>
      </c>
      <c r="AI6" s="24">
        <f t="shared" si="3"/>
        <v>0</v>
      </c>
      <c r="AJ6" s="24">
        <f t="shared" si="3"/>
        <v>0</v>
      </c>
      <c r="AK6" s="24">
        <f t="shared" si="3"/>
        <v>0</v>
      </c>
      <c r="AL6" s="24">
        <f t="shared" si="3"/>
        <v>0</v>
      </c>
      <c r="AM6" s="19">
        <f t="shared" si="3"/>
        <v>0</v>
      </c>
      <c r="AN6" s="25" t="e">
        <f t="shared" si="4"/>
        <v>#DIV/0!</v>
      </c>
    </row>
    <row r="7" spans="1:40">
      <c r="B7" s="19" t="str">
        <f>C3</f>
        <v>巫少輔</v>
      </c>
      <c r="C7" s="19">
        <f>E3</f>
        <v>79.8</v>
      </c>
      <c r="D7" s="19">
        <f>H3</f>
        <v>13.9</v>
      </c>
      <c r="E7" s="19">
        <f>K3</f>
        <v>11.1</v>
      </c>
      <c r="F7" s="19">
        <f>N3</f>
        <v>68.7</v>
      </c>
      <c r="G7" s="19">
        <f>Q3</f>
        <v>65.2</v>
      </c>
      <c r="H7" s="19">
        <f>T3</f>
        <v>47.2</v>
      </c>
      <c r="J7" s="32" t="s">
        <v>21</v>
      </c>
      <c r="K7" s="19">
        <f>J6/7</f>
        <v>4.4285714285714288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78.55</v>
      </c>
      <c r="D8" s="31">
        <f t="shared" si="6"/>
        <v>13.8</v>
      </c>
      <c r="E8" s="31">
        <f t="shared" si="6"/>
        <v>10.85</v>
      </c>
      <c r="F8" s="31">
        <f t="shared" si="6"/>
        <v>67.7</v>
      </c>
      <c r="G8" s="31">
        <f t="shared" si="6"/>
        <v>64.25</v>
      </c>
      <c r="H8" s="31">
        <f t="shared" si="6"/>
        <v>45.8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79.174999999999997</v>
      </c>
      <c r="D9" s="31">
        <f t="shared" si="7"/>
        <v>13.85</v>
      </c>
      <c r="E9" s="31">
        <f t="shared" si="7"/>
        <v>10.975</v>
      </c>
      <c r="F9" s="31">
        <f t="shared" si="7"/>
        <v>68.2</v>
      </c>
      <c r="G9" s="31">
        <f t="shared" si="7"/>
        <v>64.724999999999994</v>
      </c>
      <c r="H9" s="31">
        <f t="shared" si="7"/>
        <v>46.5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79.8</v>
      </c>
      <c r="D10" s="31">
        <f t="shared" si="8"/>
        <v>13.9</v>
      </c>
      <c r="E10" s="31">
        <f t="shared" si="8"/>
        <v>11.1</v>
      </c>
      <c r="F10" s="31">
        <f t="shared" si="8"/>
        <v>68.7</v>
      </c>
      <c r="G10" s="31">
        <f t="shared" si="8"/>
        <v>65.2</v>
      </c>
      <c r="H10" s="31">
        <f t="shared" si="8"/>
        <v>47.2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 t="e">
        <f>LOOKUP(B15,日期,上次量測)</f>
        <v>#N/A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 t="e">
        <f>LOOKUP(B16,日期,上次量測)</f>
        <v>#N/A</v>
      </c>
      <c r="C15" s="19" t="e">
        <f t="shared" si="9"/>
        <v>#N/A</v>
      </c>
      <c r="D15" s="19" t="e">
        <f t="shared" si="10"/>
        <v>#N/A</v>
      </c>
      <c r="E15" s="19" t="e">
        <f t="shared" si="11"/>
        <v>#N/A</v>
      </c>
      <c r="F15" s="19" t="e">
        <f t="shared" si="12"/>
        <v>#N/A</v>
      </c>
      <c r="G15" s="19" t="e">
        <f t="shared" si="13"/>
        <v>#N/A</v>
      </c>
      <c r="H15" s="19" t="e">
        <f t="shared" si="14"/>
        <v>#N/A</v>
      </c>
      <c r="I15" s="25" t="e">
        <f t="shared" si="15"/>
        <v>#N/A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0</v>
      </c>
      <c r="C16" s="19" t="e">
        <f t="shared" si="9"/>
        <v>#N/A</v>
      </c>
      <c r="D16" s="19" t="e">
        <f t="shared" si="10"/>
        <v>#N/A</v>
      </c>
      <c r="E16" s="19" t="e">
        <f t="shared" si="11"/>
        <v>#N/A</v>
      </c>
      <c r="F16" s="19" t="e">
        <f t="shared" si="12"/>
        <v>#N/A</v>
      </c>
      <c r="G16" s="19" t="e">
        <f t="shared" si="13"/>
        <v>#N/A</v>
      </c>
      <c r="H16" s="19" t="e">
        <f t="shared" si="14"/>
        <v>#N/A</v>
      </c>
      <c r="I16" s="25" t="e">
        <f t="shared" si="15"/>
        <v>#N/A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1140204</v>
      </c>
      <c r="C17" s="19">
        <f t="shared" si="9"/>
        <v>77.3</v>
      </c>
      <c r="D17" s="19">
        <f t="shared" si="10"/>
        <v>13.7</v>
      </c>
      <c r="E17" s="19">
        <f t="shared" si="11"/>
        <v>10.6</v>
      </c>
      <c r="F17" s="19">
        <f t="shared" si="12"/>
        <v>66.7</v>
      </c>
      <c r="G17" s="19">
        <f t="shared" si="13"/>
        <v>63.3</v>
      </c>
      <c r="H17" s="19">
        <f t="shared" si="14"/>
        <v>44.4</v>
      </c>
      <c r="I17" s="25">
        <f t="shared" si="15"/>
        <v>0.57438551099611901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1140307</v>
      </c>
      <c r="C18" s="19">
        <f t="shared" si="9"/>
        <v>79.8</v>
      </c>
      <c r="D18" s="19">
        <f t="shared" si="10"/>
        <v>13.9</v>
      </c>
      <c r="E18" s="19">
        <f t="shared" si="11"/>
        <v>11.1</v>
      </c>
      <c r="F18" s="19">
        <f t="shared" si="12"/>
        <v>68.7</v>
      </c>
      <c r="G18" s="19">
        <f t="shared" si="13"/>
        <v>65.2</v>
      </c>
      <c r="H18" s="19">
        <f t="shared" si="14"/>
        <v>47.2</v>
      </c>
      <c r="I18" s="25">
        <f t="shared" si="15"/>
        <v>0.59147869674185471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D85B9E7A-B4F4-409F-B162-BB4FD5CA2DCC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DE0BA6-483D-478F-B2BA-52C398964F7E}">
          <x14:formula1>
            <xm:f>資料輸入!$N:$N</xm:f>
          </x14:formula1>
          <xm:sqref>C3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7DB1F-09C6-4A78-839B-85F0727C6EA0}">
  <sheetPr>
    <tabColor rgb="FF00B0F0"/>
  </sheetPr>
  <dimension ref="A1:AN55"/>
  <sheetViews>
    <sheetView zoomScale="70" zoomScaleNormal="70" workbookViewId="0">
      <selection activeCell="Y23" sqref="Y2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5">_xlfn._xlws.SORT(_xlfn._xlws.FILTER(資料輸入!F:L, ISNUMBER(MATCH(資料輸入!E:E, 李祈恩!C3, 0))), 1, TRUE)</f>
        <v>1140204</v>
      </c>
      <c r="Y2" s="16">
        <v>62</v>
      </c>
      <c r="Z2" s="16">
        <v>10.6</v>
      </c>
      <c r="AA2" s="16">
        <v>6.6</v>
      </c>
      <c r="AB2" s="16">
        <v>55.4</v>
      </c>
      <c r="AC2" s="16">
        <v>52.5</v>
      </c>
      <c r="AD2" s="16">
        <v>36.1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0.58225806451612905</v>
      </c>
    </row>
    <row r="3" spans="1:40">
      <c r="A3" s="20">
        <f>MAX(X:X)</f>
        <v>1140320</v>
      </c>
      <c r="B3" s="19" t="str">
        <f>K6&amp;J7</f>
        <v>2周前</v>
      </c>
      <c r="C3" s="39" t="s">
        <v>148</v>
      </c>
      <c r="D3" s="21" t="s">
        <v>17</v>
      </c>
      <c r="E3" s="20">
        <f>LOOKUP($A$3,日期,體重_kg)</f>
        <v>57.7</v>
      </c>
      <c r="F3" s="20">
        <f>LOOKUP($A$3,日期,體重變化)</f>
        <v>0</v>
      </c>
      <c r="G3" s="20" t="str">
        <f>IF(E3&lt;C8,"Q1",IF(E3&lt;C9,"Q2",IF(E3&lt;C10,"Q3",IF(E3&lt;3000,"Q4"))))</f>
        <v>Q1</v>
      </c>
      <c r="H3" s="20">
        <f>LOOKUP($A$3,日期,體脂率)</f>
        <v>9.3000000000000007</v>
      </c>
      <c r="I3" s="20">
        <f>LOOKUP($A$3,日期,體脂率變化)</f>
        <v>1.5000000000000009</v>
      </c>
      <c r="J3" s="20" t="str">
        <f>IF(H3&lt;D8,"Q1",IF(H3&lt;D9,"Q2",IF(H3&lt;D10,"Q3",IF(H3&lt;3000,"Q4"))))</f>
        <v>Q2</v>
      </c>
      <c r="K3" s="20">
        <f>LOOKUP($A$3,日期,脂肪重_kg)</f>
        <v>5.3</v>
      </c>
      <c r="L3" s="20">
        <f>LOOKUP($A$3,日期,脂肪重變化)</f>
        <v>0.79999999999999982</v>
      </c>
      <c r="M3" s="20" t="str">
        <f>IF(K3&lt;E8,"Q1",IF(K3&lt;E9,"Q2",IF(K3&lt;E10,"Q3",IF(K3&lt;3000,"Q4"))))</f>
        <v>Q2</v>
      </c>
      <c r="N3" s="20">
        <f>LOOKUP($A$3,日期,去脂重_kg)</f>
        <v>52.3</v>
      </c>
      <c r="O3" s="20">
        <f>LOOKUP($A$3,日期,去脂重變化)</f>
        <v>-0.90000000000000568</v>
      </c>
      <c r="P3" s="20" t="str">
        <f>IF(N3&lt;F8,"Q1",IF(N3&lt;F9,"Q2",IF(N3&lt;F10,"Q3",IF(N3&lt;3000,"Q4"))))</f>
        <v>Q1</v>
      </c>
      <c r="Q3" s="20">
        <f>LOOKUP($A$3,日期,肌肉量)</f>
        <v>49.3</v>
      </c>
      <c r="R3" s="20">
        <f>LOOKUP($A$3,日期,肌肉量變化)</f>
        <v>-1.1000000000000014</v>
      </c>
      <c r="S3" s="20" t="str">
        <f>IF(Q3&lt;G8,"Q1",IF(Q3&lt;G9,"Q2",IF(Q3&lt;G10,"Q3",IF(Q3&lt;3000,"Q4"))))</f>
        <v>Q1</v>
      </c>
      <c r="T3" s="20">
        <f>LOOKUP($A$3,日期,身體總水份kg)</f>
        <v>37.799999999999997</v>
      </c>
      <c r="U3" s="22">
        <f>LOOKUP($A$3,日期,水分變化KG)</f>
        <v>2.5999999999999943</v>
      </c>
      <c r="V3" s="23">
        <f>LOOKUP($A$3,日期,水分變化)</f>
        <v>4.5060658578856105E-2</v>
      </c>
      <c r="W3" s="20" t="str">
        <f>IF(T3&lt;H8,"Q1",IF(T3&lt;H9,"Q2",IF(T3&lt;H10,"Q3",IF(T3&lt;3000,"Q4"))))</f>
        <v>Q4</v>
      </c>
      <c r="X3" s="15">
        <v>1140227</v>
      </c>
      <c r="Y3" s="16">
        <v>58.8</v>
      </c>
      <c r="Z3" s="16">
        <v>8.4</v>
      </c>
      <c r="AA3" s="16">
        <v>4.9000000000000004</v>
      </c>
      <c r="AB3" s="16">
        <v>53.9</v>
      </c>
      <c r="AC3" s="16">
        <v>51.1</v>
      </c>
      <c r="AD3" s="16">
        <v>35.700000000000003</v>
      </c>
      <c r="AE3" s="15">
        <f t="shared" ref="AE3:AE55" si="2">X2</f>
        <v>1140204</v>
      </c>
      <c r="AF3" s="17">
        <f t="shared" si="0"/>
        <v>45715</v>
      </c>
      <c r="AG3" s="18">
        <f t="shared" si="1"/>
        <v>0.60714285714285721</v>
      </c>
      <c r="AH3" s="19">
        <f t="shared" ref="AH3:AM18" si="3">Y3-Y2</f>
        <v>-3.2000000000000028</v>
      </c>
      <c r="AI3" s="24">
        <f t="shared" si="3"/>
        <v>-2.1999999999999993</v>
      </c>
      <c r="AJ3" s="24">
        <f t="shared" si="3"/>
        <v>-1.6999999999999993</v>
      </c>
      <c r="AK3" s="24">
        <f t="shared" si="3"/>
        <v>-1.5</v>
      </c>
      <c r="AL3" s="24">
        <f t="shared" si="3"/>
        <v>-1.3999999999999986</v>
      </c>
      <c r="AM3" s="19">
        <f t="shared" si="3"/>
        <v>-0.39999999999999858</v>
      </c>
      <c r="AN3" s="25">
        <f>AG3-AG2</f>
        <v>2.4884792626728158E-2</v>
      </c>
    </row>
    <row r="4" spans="1:40">
      <c r="A4" s="26">
        <f>DATE(MID(A3,1,3)+1911,MID(A3,4,2),MID(A3,6,2))</f>
        <v>45736</v>
      </c>
      <c r="B4" s="26">
        <f>DATE(MID(B17,1,3)+1911,MID(B17,4,2),MID(B17,6,2))</f>
        <v>45723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>
        <v>1140307</v>
      </c>
      <c r="Y4" s="16">
        <v>57.7</v>
      </c>
      <c r="Z4" s="16">
        <v>7.8</v>
      </c>
      <c r="AA4" s="16">
        <v>4.5</v>
      </c>
      <c r="AB4" s="16">
        <v>53.2</v>
      </c>
      <c r="AC4" s="16">
        <v>50.4</v>
      </c>
      <c r="AD4" s="16">
        <v>35.200000000000003</v>
      </c>
      <c r="AE4" s="15">
        <f t="shared" si="2"/>
        <v>1140227</v>
      </c>
      <c r="AF4" s="17">
        <f t="shared" si="0"/>
        <v>45723</v>
      </c>
      <c r="AG4" s="18">
        <f t="shared" si="1"/>
        <v>0.61005199306759095</v>
      </c>
      <c r="AH4" s="19">
        <f t="shared" si="3"/>
        <v>-1.0999999999999943</v>
      </c>
      <c r="AI4" s="24">
        <f t="shared" si="3"/>
        <v>-0.60000000000000053</v>
      </c>
      <c r="AJ4" s="24">
        <f t="shared" si="3"/>
        <v>-0.40000000000000036</v>
      </c>
      <c r="AK4" s="24">
        <f t="shared" si="3"/>
        <v>-0.69999999999999574</v>
      </c>
      <c r="AL4" s="24">
        <f t="shared" si="3"/>
        <v>-0.70000000000000284</v>
      </c>
      <c r="AM4" s="19">
        <f t="shared" si="3"/>
        <v>-0.5</v>
      </c>
      <c r="AN4" s="25">
        <f t="shared" ref="AN4:AN55" si="4">AG4-AG3</f>
        <v>2.9091359247337412E-3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>
        <v>1140320</v>
      </c>
      <c r="Y5" s="16">
        <v>57.7</v>
      </c>
      <c r="Z5" s="16">
        <v>9.3000000000000007</v>
      </c>
      <c r="AA5" s="16">
        <v>5.3</v>
      </c>
      <c r="AB5" s="16">
        <v>52.3</v>
      </c>
      <c r="AC5" s="16">
        <v>49.3</v>
      </c>
      <c r="AD5" s="16">
        <v>37.799999999999997</v>
      </c>
      <c r="AE5" s="15">
        <f t="shared" si="2"/>
        <v>1140307</v>
      </c>
      <c r="AF5" s="17">
        <f t="shared" si="0"/>
        <v>45736</v>
      </c>
      <c r="AG5" s="18">
        <f t="shared" si="1"/>
        <v>0.65511265164644705</v>
      </c>
      <c r="AH5" s="19">
        <f t="shared" si="3"/>
        <v>0</v>
      </c>
      <c r="AI5" s="24">
        <f t="shared" si="3"/>
        <v>1.5000000000000009</v>
      </c>
      <c r="AJ5" s="24">
        <f t="shared" si="3"/>
        <v>0.79999999999999982</v>
      </c>
      <c r="AK5" s="24">
        <f t="shared" si="3"/>
        <v>-0.90000000000000568</v>
      </c>
      <c r="AL5" s="24">
        <f t="shared" si="3"/>
        <v>-1.1000000000000014</v>
      </c>
      <c r="AM5" s="19">
        <f t="shared" si="3"/>
        <v>2.5999999999999943</v>
      </c>
      <c r="AN5" s="25">
        <f t="shared" si="4"/>
        <v>4.5060658578856105E-2</v>
      </c>
    </row>
    <row r="6" spans="1:40">
      <c r="B6" s="29" t="s">
        <v>10</v>
      </c>
      <c r="C6" s="31">
        <f t="shared" ref="C6:H6" si="5">_xlfn.QUARTILE.INC(Y:Y,1)</f>
        <v>57.7</v>
      </c>
      <c r="D6" s="31">
        <f t="shared" si="5"/>
        <v>8.25</v>
      </c>
      <c r="E6" s="31">
        <f t="shared" si="5"/>
        <v>4.8000000000000007</v>
      </c>
      <c r="F6" s="31">
        <f t="shared" si="5"/>
        <v>52.975000000000001</v>
      </c>
      <c r="G6" s="31">
        <f t="shared" si="5"/>
        <v>50.125</v>
      </c>
      <c r="H6" s="31">
        <f t="shared" si="5"/>
        <v>35.575000000000003</v>
      </c>
      <c r="J6" s="28">
        <f>A4-B4</f>
        <v>13</v>
      </c>
      <c r="K6" s="28">
        <f>ROUND(K7,0)</f>
        <v>2</v>
      </c>
      <c r="X6" s="15"/>
      <c r="Y6" s="16"/>
      <c r="Z6" s="16"/>
      <c r="AA6" s="16"/>
      <c r="AB6" s="16"/>
      <c r="AC6" s="16"/>
      <c r="AD6" s="16"/>
      <c r="AE6" s="15">
        <f t="shared" si="2"/>
        <v>1140320</v>
      </c>
      <c r="AF6" s="17" t="e">
        <f t="shared" si="0"/>
        <v>#VALUE!</v>
      </c>
      <c r="AG6" s="18" t="e">
        <f t="shared" si="1"/>
        <v>#DIV/0!</v>
      </c>
      <c r="AH6" s="19">
        <f t="shared" si="3"/>
        <v>-57.7</v>
      </c>
      <c r="AI6" s="24">
        <f t="shared" si="3"/>
        <v>-9.3000000000000007</v>
      </c>
      <c r="AJ6" s="24">
        <f t="shared" si="3"/>
        <v>-5.3</v>
      </c>
      <c r="AK6" s="24">
        <f t="shared" si="3"/>
        <v>-52.3</v>
      </c>
      <c r="AL6" s="24">
        <f t="shared" si="3"/>
        <v>-49.3</v>
      </c>
      <c r="AM6" s="19">
        <f t="shared" si="3"/>
        <v>-37.799999999999997</v>
      </c>
      <c r="AN6" s="25" t="e">
        <f t="shared" si="4"/>
        <v>#DIV/0!</v>
      </c>
    </row>
    <row r="7" spans="1:40">
      <c r="B7" s="19" t="str">
        <f>C3</f>
        <v>李祈恩</v>
      </c>
      <c r="C7" s="19">
        <f>E3</f>
        <v>57.7</v>
      </c>
      <c r="D7" s="19">
        <f>H3</f>
        <v>9.3000000000000007</v>
      </c>
      <c r="E7" s="19">
        <f>K3</f>
        <v>5.3</v>
      </c>
      <c r="F7" s="19">
        <f>N3</f>
        <v>52.3</v>
      </c>
      <c r="G7" s="19">
        <f>Q3</f>
        <v>49.3</v>
      </c>
      <c r="H7" s="19">
        <f>T3</f>
        <v>37.799999999999997</v>
      </c>
      <c r="J7" s="32" t="s">
        <v>21</v>
      </c>
      <c r="K7" s="19">
        <f>J6/7</f>
        <v>1.8571428571428572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58.25</v>
      </c>
      <c r="D8" s="31">
        <f t="shared" si="6"/>
        <v>8.8500000000000014</v>
      </c>
      <c r="E8" s="31">
        <f t="shared" si="6"/>
        <v>5.0999999999999996</v>
      </c>
      <c r="F8" s="31">
        <f t="shared" si="6"/>
        <v>53.55</v>
      </c>
      <c r="G8" s="31">
        <f t="shared" si="6"/>
        <v>50.75</v>
      </c>
      <c r="H8" s="31">
        <f t="shared" si="6"/>
        <v>35.900000000000006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59.599999999999994</v>
      </c>
      <c r="D9" s="31">
        <f t="shared" si="7"/>
        <v>9.625</v>
      </c>
      <c r="E9" s="31">
        <f t="shared" si="7"/>
        <v>5.625</v>
      </c>
      <c r="F9" s="31">
        <f t="shared" si="7"/>
        <v>54.274999999999999</v>
      </c>
      <c r="G9" s="31">
        <f t="shared" si="7"/>
        <v>51.45</v>
      </c>
      <c r="H9" s="31">
        <f t="shared" si="7"/>
        <v>36.524999999999999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62</v>
      </c>
      <c r="D10" s="31">
        <f t="shared" si="8"/>
        <v>10.6</v>
      </c>
      <c r="E10" s="31">
        <f t="shared" si="8"/>
        <v>6.6</v>
      </c>
      <c r="F10" s="31">
        <f t="shared" si="8"/>
        <v>55.4</v>
      </c>
      <c r="G10" s="31">
        <f t="shared" si="8"/>
        <v>52.5</v>
      </c>
      <c r="H10" s="31">
        <f t="shared" si="8"/>
        <v>37.799999999999997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>
        <f>LOOKUP(B15,日期,上次量測)</f>
        <v>0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>
        <f>LOOKUP(B16,日期,上次量測)</f>
        <v>1140204</v>
      </c>
      <c r="C15" s="19">
        <f t="shared" si="9"/>
        <v>62</v>
      </c>
      <c r="D15" s="19">
        <f t="shared" si="10"/>
        <v>10.6</v>
      </c>
      <c r="E15" s="19">
        <f t="shared" si="11"/>
        <v>6.6</v>
      </c>
      <c r="F15" s="19">
        <f t="shared" si="12"/>
        <v>55.4</v>
      </c>
      <c r="G15" s="19">
        <f t="shared" si="13"/>
        <v>52.5</v>
      </c>
      <c r="H15" s="19">
        <f t="shared" si="14"/>
        <v>36.1</v>
      </c>
      <c r="I15" s="25">
        <f t="shared" si="15"/>
        <v>0.58225806451612905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1140227</v>
      </c>
      <c r="C16" s="19">
        <f t="shared" si="9"/>
        <v>58.8</v>
      </c>
      <c r="D16" s="19">
        <f t="shared" si="10"/>
        <v>8.4</v>
      </c>
      <c r="E16" s="19">
        <f t="shared" si="11"/>
        <v>4.9000000000000004</v>
      </c>
      <c r="F16" s="19">
        <f t="shared" si="12"/>
        <v>53.9</v>
      </c>
      <c r="G16" s="19">
        <f t="shared" si="13"/>
        <v>51.1</v>
      </c>
      <c r="H16" s="19">
        <f t="shared" si="14"/>
        <v>35.700000000000003</v>
      </c>
      <c r="I16" s="25">
        <f t="shared" si="15"/>
        <v>0.60714285714285721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1140307</v>
      </c>
      <c r="C17" s="19">
        <f t="shared" si="9"/>
        <v>57.7</v>
      </c>
      <c r="D17" s="19">
        <f t="shared" si="10"/>
        <v>7.8</v>
      </c>
      <c r="E17" s="19">
        <f t="shared" si="11"/>
        <v>4.5</v>
      </c>
      <c r="F17" s="19">
        <f t="shared" si="12"/>
        <v>53.2</v>
      </c>
      <c r="G17" s="19">
        <f t="shared" si="13"/>
        <v>50.4</v>
      </c>
      <c r="H17" s="19">
        <f t="shared" si="14"/>
        <v>35.200000000000003</v>
      </c>
      <c r="I17" s="25">
        <f t="shared" si="15"/>
        <v>0.61005199306759095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1140320</v>
      </c>
      <c r="C18" s="19">
        <f t="shared" si="9"/>
        <v>57.7</v>
      </c>
      <c r="D18" s="19">
        <f t="shared" si="10"/>
        <v>9.3000000000000007</v>
      </c>
      <c r="E18" s="19">
        <f t="shared" si="11"/>
        <v>5.3</v>
      </c>
      <c r="F18" s="19">
        <f t="shared" si="12"/>
        <v>52.3</v>
      </c>
      <c r="G18" s="19">
        <f t="shared" si="13"/>
        <v>49.3</v>
      </c>
      <c r="H18" s="19">
        <f t="shared" si="14"/>
        <v>37.799999999999997</v>
      </c>
      <c r="I18" s="25">
        <f t="shared" si="15"/>
        <v>0.65511265164644705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4512D021-E6CE-47DD-9217-A76968C3CBF2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6BE098-5E5B-4349-B33C-2105D393848B}">
          <x14:formula1>
            <xm:f>資料輸入!$N:$N</xm:f>
          </x14:formula1>
          <xm:sqref>C3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2CC1-D4E7-40B9-B159-D46B8A491669}">
  <sheetPr>
    <tabColor rgb="FF00B0F0"/>
  </sheetPr>
  <dimension ref="A1:AN55"/>
  <sheetViews>
    <sheetView zoomScale="70" zoomScaleNormal="70" workbookViewId="0">
      <selection activeCell="Y23" sqref="Y2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3">_xlfn._xlws.SORT(_xlfn._xlws.FILTER(資料輸入!F:L, ISNUMBER(MATCH(資料輸入!E:E, 潘奎安!C3, 0))), 1, TRUE)</f>
        <v>1140204</v>
      </c>
      <c r="Y2" s="16">
        <v>63.9</v>
      </c>
      <c r="Z2" s="16">
        <v>6.1</v>
      </c>
      <c r="AA2" s="16">
        <v>3.9</v>
      </c>
      <c r="AB2" s="16">
        <v>60</v>
      </c>
      <c r="AC2" s="16">
        <v>56.9</v>
      </c>
      <c r="AD2" s="16">
        <v>41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0.64162754303599367</v>
      </c>
    </row>
    <row r="3" spans="1:40">
      <c r="A3" s="20">
        <f>MAX(X:X)</f>
        <v>1140307</v>
      </c>
      <c r="B3" s="19" t="str">
        <f>K6&amp;J7</f>
        <v>4周前</v>
      </c>
      <c r="C3" s="39" t="s">
        <v>149</v>
      </c>
      <c r="D3" s="21" t="s">
        <v>17</v>
      </c>
      <c r="E3" s="20">
        <f>LOOKUP($A$3,日期,體重_kg)</f>
        <v>63.2</v>
      </c>
      <c r="F3" s="20">
        <f>LOOKUP($A$3,日期,體重變化)</f>
        <v>-0.69999999999999574</v>
      </c>
      <c r="G3" s="20" t="str">
        <f>IF(E3&lt;C8,"Q1",IF(E3&lt;C9,"Q2",IF(E3&lt;C10,"Q3",IF(E3&lt;3000,"Q4"))))</f>
        <v>Q1</v>
      </c>
      <c r="H3" s="20">
        <f>LOOKUP($A$3,日期,體脂率)</f>
        <v>4.5999999999999996</v>
      </c>
      <c r="I3" s="20">
        <f>LOOKUP($A$3,日期,體脂率變化)</f>
        <v>-1.5</v>
      </c>
      <c r="J3" s="20" t="str">
        <f>IF(H3&lt;D8,"Q1",IF(H3&lt;D9,"Q2",IF(H3&lt;D10,"Q3",IF(H3&lt;3000,"Q4"))))</f>
        <v>Q1</v>
      </c>
      <c r="K3" s="20">
        <f>LOOKUP($A$3,日期,脂肪重_kg)</f>
        <v>2.9</v>
      </c>
      <c r="L3" s="20">
        <f>LOOKUP($A$3,日期,脂肪重變化)</f>
        <v>-1</v>
      </c>
      <c r="M3" s="20" t="str">
        <f>IF(K3&lt;E8,"Q1",IF(K3&lt;E9,"Q2",IF(K3&lt;E10,"Q3",IF(K3&lt;3000,"Q4"))))</f>
        <v>Q1</v>
      </c>
      <c r="N3" s="20">
        <f>LOOKUP($A$3,日期,去脂重_kg)</f>
        <v>60.3</v>
      </c>
      <c r="O3" s="20">
        <f>LOOKUP($A$3,日期,去脂重變化)</f>
        <v>0.29999999999999716</v>
      </c>
      <c r="P3" s="20" t="str">
        <f>IF(N3&lt;F8,"Q1",IF(N3&lt;F9,"Q2",IF(N3&lt;F10,"Q3",IF(N3&lt;3000,"Q4"))))</f>
        <v>Q4</v>
      </c>
      <c r="Q3" s="20">
        <f>LOOKUP($A$3,日期,肌肉量)</f>
        <v>57.2</v>
      </c>
      <c r="R3" s="20">
        <f>LOOKUP($A$3,日期,肌肉量變化)</f>
        <v>0.30000000000000426</v>
      </c>
      <c r="S3" s="20" t="str">
        <f>IF(Q3&lt;G8,"Q1",IF(Q3&lt;G9,"Q2",IF(Q3&lt;G10,"Q3",IF(Q3&lt;3000,"Q4"))))</f>
        <v>Q4</v>
      </c>
      <c r="T3" s="20">
        <f>LOOKUP($A$3,日期,身體總水份kg)</f>
        <v>42.4</v>
      </c>
      <c r="U3" s="22">
        <f>LOOKUP($A$3,日期,水分變化KG)</f>
        <v>1.3999999999999986</v>
      </c>
      <c r="V3" s="23">
        <f>LOOKUP($A$3,日期,水分變化)</f>
        <v>2.9258532913373436E-2</v>
      </c>
      <c r="W3" s="20" t="str">
        <f>IF(T3&lt;H8,"Q1",IF(T3&lt;H9,"Q2",IF(T3&lt;H10,"Q3",IF(T3&lt;3000,"Q4"))))</f>
        <v>Q4</v>
      </c>
      <c r="X3" s="15">
        <v>1140307</v>
      </c>
      <c r="Y3" s="16">
        <v>63.2</v>
      </c>
      <c r="Z3" s="16">
        <v>4.5999999999999996</v>
      </c>
      <c r="AA3" s="16">
        <v>2.9</v>
      </c>
      <c r="AB3" s="16">
        <v>60.3</v>
      </c>
      <c r="AC3" s="16">
        <v>57.2</v>
      </c>
      <c r="AD3" s="16">
        <v>42.4</v>
      </c>
      <c r="AE3" s="15">
        <f t="shared" ref="AE3:AE55" si="2">X2</f>
        <v>1140204</v>
      </c>
      <c r="AF3" s="17">
        <f t="shared" si="0"/>
        <v>45723</v>
      </c>
      <c r="AG3" s="18">
        <f t="shared" si="1"/>
        <v>0.67088607594936711</v>
      </c>
      <c r="AH3" s="19">
        <f t="shared" ref="AH3:AM18" si="3">Y3-Y2</f>
        <v>-0.69999999999999574</v>
      </c>
      <c r="AI3" s="24">
        <f t="shared" si="3"/>
        <v>-1.5</v>
      </c>
      <c r="AJ3" s="24">
        <f t="shared" si="3"/>
        <v>-1</v>
      </c>
      <c r="AK3" s="24">
        <f t="shared" si="3"/>
        <v>0.29999999999999716</v>
      </c>
      <c r="AL3" s="24">
        <f t="shared" si="3"/>
        <v>0.30000000000000426</v>
      </c>
      <c r="AM3" s="19">
        <f t="shared" si="3"/>
        <v>1.3999999999999986</v>
      </c>
      <c r="AN3" s="25">
        <f>AG3-AG2</f>
        <v>2.9258532913373436E-2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/>
      <c r="Y4" s="16"/>
      <c r="Z4" s="16"/>
      <c r="AA4" s="16"/>
      <c r="AB4" s="16"/>
      <c r="AC4" s="16"/>
      <c r="AD4" s="16"/>
      <c r="AE4" s="15">
        <f t="shared" si="2"/>
        <v>1140307</v>
      </c>
      <c r="AF4" s="17" t="e">
        <f t="shared" si="0"/>
        <v>#VALUE!</v>
      </c>
      <c r="AG4" s="18" t="e">
        <f t="shared" si="1"/>
        <v>#DIV/0!</v>
      </c>
      <c r="AH4" s="19">
        <f t="shared" si="3"/>
        <v>-63.2</v>
      </c>
      <c r="AI4" s="24">
        <f t="shared" si="3"/>
        <v>-4.5999999999999996</v>
      </c>
      <c r="AJ4" s="24">
        <f t="shared" si="3"/>
        <v>-2.9</v>
      </c>
      <c r="AK4" s="24">
        <f t="shared" si="3"/>
        <v>-60.3</v>
      </c>
      <c r="AL4" s="24">
        <f t="shared" si="3"/>
        <v>-57.2</v>
      </c>
      <c r="AM4" s="19">
        <f t="shared" si="3"/>
        <v>-42.4</v>
      </c>
      <c r="AN4" s="25" t="e">
        <f t="shared" ref="AN4:AN55" si="4">AG4-AG3</f>
        <v>#DIV/0!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/>
      <c r="Y5" s="16"/>
      <c r="Z5" s="16"/>
      <c r="AA5" s="16"/>
      <c r="AB5" s="16"/>
      <c r="AC5" s="16"/>
      <c r="AD5" s="16"/>
      <c r="AE5" s="15">
        <f t="shared" si="2"/>
        <v>0</v>
      </c>
      <c r="AF5" s="17" t="e">
        <f t="shared" si="0"/>
        <v>#VALUE!</v>
      </c>
      <c r="AG5" s="18" t="e">
        <f t="shared" si="1"/>
        <v>#DIV/0!</v>
      </c>
      <c r="AH5" s="19">
        <f t="shared" si="3"/>
        <v>0</v>
      </c>
      <c r="AI5" s="24">
        <f t="shared" si="3"/>
        <v>0</v>
      </c>
      <c r="AJ5" s="24">
        <f t="shared" si="3"/>
        <v>0</v>
      </c>
      <c r="AK5" s="24">
        <f t="shared" si="3"/>
        <v>0</v>
      </c>
      <c r="AL5" s="24">
        <f t="shared" si="3"/>
        <v>0</v>
      </c>
      <c r="AM5" s="19">
        <f t="shared" si="3"/>
        <v>0</v>
      </c>
      <c r="AN5" s="25" t="e">
        <f t="shared" si="4"/>
        <v>#DIV/0!</v>
      </c>
    </row>
    <row r="6" spans="1:40">
      <c r="B6" s="29" t="s">
        <v>10</v>
      </c>
      <c r="C6" s="31">
        <f t="shared" ref="C6:H6" si="5">_xlfn.QUARTILE.INC(Y:Y,1)</f>
        <v>63.375</v>
      </c>
      <c r="D6" s="31">
        <f t="shared" si="5"/>
        <v>4.9749999999999996</v>
      </c>
      <c r="E6" s="31">
        <f t="shared" si="5"/>
        <v>3.15</v>
      </c>
      <c r="F6" s="31">
        <f t="shared" si="5"/>
        <v>60.075000000000003</v>
      </c>
      <c r="G6" s="31">
        <f t="shared" si="5"/>
        <v>56.975000000000001</v>
      </c>
      <c r="H6" s="31">
        <f t="shared" si="5"/>
        <v>41.35</v>
      </c>
      <c r="J6" s="28">
        <f>A4-B4</f>
        <v>31</v>
      </c>
      <c r="K6" s="28">
        <f>ROUND(K7,0)</f>
        <v>4</v>
      </c>
      <c r="X6" s="15"/>
      <c r="Y6" s="16"/>
      <c r="Z6" s="16"/>
      <c r="AA6" s="16"/>
      <c r="AB6" s="16"/>
      <c r="AC6" s="16"/>
      <c r="AD6" s="16"/>
      <c r="AE6" s="15">
        <f t="shared" si="2"/>
        <v>0</v>
      </c>
      <c r="AF6" s="17" t="e">
        <f t="shared" si="0"/>
        <v>#VALUE!</v>
      </c>
      <c r="AG6" s="18" t="e">
        <f t="shared" si="1"/>
        <v>#DIV/0!</v>
      </c>
      <c r="AH6" s="19">
        <f t="shared" si="3"/>
        <v>0</v>
      </c>
      <c r="AI6" s="24">
        <f t="shared" si="3"/>
        <v>0</v>
      </c>
      <c r="AJ6" s="24">
        <f t="shared" si="3"/>
        <v>0</v>
      </c>
      <c r="AK6" s="24">
        <f t="shared" si="3"/>
        <v>0</v>
      </c>
      <c r="AL6" s="24">
        <f t="shared" si="3"/>
        <v>0</v>
      </c>
      <c r="AM6" s="19">
        <f t="shared" si="3"/>
        <v>0</v>
      </c>
      <c r="AN6" s="25" t="e">
        <f t="shared" si="4"/>
        <v>#DIV/0!</v>
      </c>
    </row>
    <row r="7" spans="1:40">
      <c r="B7" s="19" t="str">
        <f>C3</f>
        <v>潘奎安</v>
      </c>
      <c r="C7" s="19">
        <f>E3</f>
        <v>63.2</v>
      </c>
      <c r="D7" s="19">
        <f>H3</f>
        <v>4.5999999999999996</v>
      </c>
      <c r="E7" s="19">
        <f>K3</f>
        <v>2.9</v>
      </c>
      <c r="F7" s="19">
        <f>N3</f>
        <v>60.3</v>
      </c>
      <c r="G7" s="19">
        <f>Q3</f>
        <v>57.2</v>
      </c>
      <c r="H7" s="19">
        <f>T3</f>
        <v>42.4</v>
      </c>
      <c r="J7" s="32" t="s">
        <v>21</v>
      </c>
      <c r="K7" s="19">
        <f>J6/7</f>
        <v>4.4285714285714288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63.55</v>
      </c>
      <c r="D8" s="31">
        <f t="shared" si="6"/>
        <v>5.35</v>
      </c>
      <c r="E8" s="31">
        <f t="shared" si="6"/>
        <v>3.4</v>
      </c>
      <c r="F8" s="31">
        <f t="shared" si="6"/>
        <v>60.15</v>
      </c>
      <c r="G8" s="31">
        <f t="shared" si="6"/>
        <v>57.05</v>
      </c>
      <c r="H8" s="31">
        <f t="shared" si="6"/>
        <v>41.7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63.725000000000001</v>
      </c>
      <c r="D9" s="31">
        <f t="shared" si="7"/>
        <v>5.7249999999999996</v>
      </c>
      <c r="E9" s="31">
        <f t="shared" si="7"/>
        <v>3.65</v>
      </c>
      <c r="F9" s="31">
        <f t="shared" si="7"/>
        <v>60.224999999999994</v>
      </c>
      <c r="G9" s="31">
        <f t="shared" si="7"/>
        <v>57.125</v>
      </c>
      <c r="H9" s="31">
        <f t="shared" si="7"/>
        <v>42.05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63.9</v>
      </c>
      <c r="D10" s="31">
        <f t="shared" si="8"/>
        <v>6.1</v>
      </c>
      <c r="E10" s="31">
        <f t="shared" si="8"/>
        <v>3.9</v>
      </c>
      <c r="F10" s="31">
        <f t="shared" si="8"/>
        <v>60.3</v>
      </c>
      <c r="G10" s="31">
        <f t="shared" si="8"/>
        <v>57.2</v>
      </c>
      <c r="H10" s="31">
        <f t="shared" si="8"/>
        <v>42.4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 t="e">
        <f>LOOKUP(B15,日期,上次量測)</f>
        <v>#N/A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 t="e">
        <f>LOOKUP(B16,日期,上次量測)</f>
        <v>#N/A</v>
      </c>
      <c r="C15" s="19" t="e">
        <f t="shared" si="9"/>
        <v>#N/A</v>
      </c>
      <c r="D15" s="19" t="e">
        <f t="shared" si="10"/>
        <v>#N/A</v>
      </c>
      <c r="E15" s="19" t="e">
        <f t="shared" si="11"/>
        <v>#N/A</v>
      </c>
      <c r="F15" s="19" t="e">
        <f t="shared" si="12"/>
        <v>#N/A</v>
      </c>
      <c r="G15" s="19" t="e">
        <f t="shared" si="13"/>
        <v>#N/A</v>
      </c>
      <c r="H15" s="19" t="e">
        <f t="shared" si="14"/>
        <v>#N/A</v>
      </c>
      <c r="I15" s="25" t="e">
        <f t="shared" si="15"/>
        <v>#N/A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0</v>
      </c>
      <c r="C16" s="19" t="e">
        <f t="shared" si="9"/>
        <v>#N/A</v>
      </c>
      <c r="D16" s="19" t="e">
        <f t="shared" si="10"/>
        <v>#N/A</v>
      </c>
      <c r="E16" s="19" t="e">
        <f t="shared" si="11"/>
        <v>#N/A</v>
      </c>
      <c r="F16" s="19" t="e">
        <f t="shared" si="12"/>
        <v>#N/A</v>
      </c>
      <c r="G16" s="19" t="e">
        <f t="shared" si="13"/>
        <v>#N/A</v>
      </c>
      <c r="H16" s="19" t="e">
        <f t="shared" si="14"/>
        <v>#N/A</v>
      </c>
      <c r="I16" s="25" t="e">
        <f t="shared" si="15"/>
        <v>#N/A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1140204</v>
      </c>
      <c r="C17" s="19">
        <f t="shared" si="9"/>
        <v>63.9</v>
      </c>
      <c r="D17" s="19">
        <f t="shared" si="10"/>
        <v>6.1</v>
      </c>
      <c r="E17" s="19">
        <f t="shared" si="11"/>
        <v>3.9</v>
      </c>
      <c r="F17" s="19">
        <f t="shared" si="12"/>
        <v>60</v>
      </c>
      <c r="G17" s="19">
        <f t="shared" si="13"/>
        <v>56.9</v>
      </c>
      <c r="H17" s="19">
        <f t="shared" si="14"/>
        <v>41</v>
      </c>
      <c r="I17" s="25">
        <f t="shared" si="15"/>
        <v>0.64162754303599367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1140307</v>
      </c>
      <c r="C18" s="19">
        <f t="shared" si="9"/>
        <v>63.2</v>
      </c>
      <c r="D18" s="19">
        <f t="shared" si="10"/>
        <v>4.5999999999999996</v>
      </c>
      <c r="E18" s="19">
        <f t="shared" si="11"/>
        <v>2.9</v>
      </c>
      <c r="F18" s="19">
        <f t="shared" si="12"/>
        <v>60.3</v>
      </c>
      <c r="G18" s="19">
        <f t="shared" si="13"/>
        <v>57.2</v>
      </c>
      <c r="H18" s="19">
        <f t="shared" si="14"/>
        <v>42.4</v>
      </c>
      <c r="I18" s="25">
        <f t="shared" si="15"/>
        <v>0.67088607594936711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ED89447D-CE01-421A-93F3-2DABA5EBB90A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4444AA-E6D5-4D55-BAF5-D5D4B6829FEB}">
          <x14:formula1>
            <xm:f>資料輸入!$N:$N</xm:f>
          </x14:formula1>
          <xm:sqref>C3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C78D-120F-4F53-869C-38AE33E39407}">
  <sheetPr>
    <tabColor rgb="FF00B0F0"/>
  </sheetPr>
  <dimension ref="A1:AN55"/>
  <sheetViews>
    <sheetView zoomScale="70" zoomScaleNormal="70" workbookViewId="0">
      <selection activeCell="Y23" sqref="Y2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3">_xlfn._xlws.SORT(_xlfn._xlws.FILTER(資料輸入!F:L, ISNUMBER(MATCH(資料輸入!E:E, 王律喆!C3, 0))), 1, TRUE)</f>
        <v>1140204</v>
      </c>
      <c r="Y2" s="16">
        <v>59.9</v>
      </c>
      <c r="Z2" s="16">
        <v>11.3</v>
      </c>
      <c r="AA2" s="16">
        <v>6.8</v>
      </c>
      <c r="AB2" s="16">
        <v>53.1</v>
      </c>
      <c r="AC2" s="16">
        <v>50.3</v>
      </c>
      <c r="AD2" s="16">
        <v>38.9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0.64941569282136902</v>
      </c>
    </row>
    <row r="3" spans="1:40">
      <c r="A3" s="20">
        <f>MAX(X:X)</f>
        <v>1140307</v>
      </c>
      <c r="B3" s="19" t="str">
        <f>K6&amp;J7</f>
        <v>4周前</v>
      </c>
      <c r="C3" s="39" t="s">
        <v>151</v>
      </c>
      <c r="D3" s="21" t="s">
        <v>17</v>
      </c>
      <c r="E3" s="20">
        <f>LOOKUP($A$3,日期,體重_kg)</f>
        <v>59.2</v>
      </c>
      <c r="F3" s="20">
        <f>LOOKUP($A$3,日期,體重變化)</f>
        <v>-0.69999999999999574</v>
      </c>
      <c r="G3" s="20" t="str">
        <f>IF(E3&lt;C8,"Q1",IF(E3&lt;C9,"Q2",IF(E3&lt;C10,"Q3",IF(E3&lt;3000,"Q4"))))</f>
        <v>Q1</v>
      </c>
      <c r="H3" s="20">
        <f>LOOKUP($A$3,日期,體脂率)</f>
        <v>10.1</v>
      </c>
      <c r="I3" s="20">
        <f>LOOKUP($A$3,日期,體脂率變化)</f>
        <v>-1.2000000000000011</v>
      </c>
      <c r="J3" s="20" t="str">
        <f>IF(H3&lt;D8,"Q1",IF(H3&lt;D9,"Q2",IF(H3&lt;D10,"Q3",IF(H3&lt;3000,"Q4"))))</f>
        <v>Q1</v>
      </c>
      <c r="K3" s="20">
        <f>LOOKUP($A$3,日期,脂肪重_kg)</f>
        <v>6</v>
      </c>
      <c r="L3" s="20">
        <f>LOOKUP($A$3,日期,脂肪重變化)</f>
        <v>-0.79999999999999982</v>
      </c>
      <c r="M3" s="20" t="str">
        <f>IF(K3&lt;E8,"Q1",IF(K3&lt;E9,"Q2",IF(K3&lt;E10,"Q3",IF(K3&lt;3000,"Q4"))))</f>
        <v>Q1</v>
      </c>
      <c r="N3" s="20">
        <f>LOOKUP($A$3,日期,去脂重_kg)</f>
        <v>53.2</v>
      </c>
      <c r="O3" s="20">
        <f>LOOKUP($A$3,日期,去脂重變化)</f>
        <v>0.10000000000000142</v>
      </c>
      <c r="P3" s="20" t="str">
        <f>IF(N3&lt;F8,"Q1",IF(N3&lt;F9,"Q2",IF(N3&lt;F10,"Q3",IF(N3&lt;3000,"Q4"))))</f>
        <v>Q4</v>
      </c>
      <c r="Q3" s="20">
        <f>LOOKUP($A$3,日期,肌肉量)</f>
        <v>50.4</v>
      </c>
      <c r="R3" s="20">
        <f>LOOKUP($A$3,日期,肌肉量變化)</f>
        <v>0.10000000000000142</v>
      </c>
      <c r="S3" s="20" t="str">
        <f>IF(Q3&lt;G8,"Q1",IF(Q3&lt;G9,"Q2",IF(Q3&lt;G10,"Q3",IF(Q3&lt;3000,"Q4"))))</f>
        <v>Q4</v>
      </c>
      <c r="T3" s="20">
        <f>LOOKUP($A$3,日期,身體總水份kg)</f>
        <v>38.9</v>
      </c>
      <c r="U3" s="22">
        <f>LOOKUP($A$3,日期,水分變化KG)</f>
        <v>0</v>
      </c>
      <c r="V3" s="23">
        <f>LOOKUP($A$3,日期,水分變化)</f>
        <v>7.6789017732254994E-3</v>
      </c>
      <c r="W3" s="20" t="str">
        <f>IF(T3&lt;H8,"Q1",IF(T3&lt;H9,"Q2",IF(T3&lt;H10,"Q3",IF(T3&lt;3000,"Q4"))))</f>
        <v>Q4</v>
      </c>
      <c r="X3" s="15">
        <v>1140307</v>
      </c>
      <c r="Y3" s="16">
        <v>59.2</v>
      </c>
      <c r="Z3" s="16">
        <v>10.1</v>
      </c>
      <c r="AA3" s="16">
        <v>6</v>
      </c>
      <c r="AB3" s="16">
        <v>53.2</v>
      </c>
      <c r="AC3" s="16">
        <v>50.4</v>
      </c>
      <c r="AD3" s="16">
        <v>38.9</v>
      </c>
      <c r="AE3" s="15">
        <f t="shared" ref="AE3:AE55" si="2">X2</f>
        <v>1140204</v>
      </c>
      <c r="AF3" s="17">
        <f t="shared" si="0"/>
        <v>45723</v>
      </c>
      <c r="AG3" s="18">
        <f t="shared" si="1"/>
        <v>0.65709459459459452</v>
      </c>
      <c r="AH3" s="19">
        <f t="shared" ref="AH3:AM18" si="3">Y3-Y2</f>
        <v>-0.69999999999999574</v>
      </c>
      <c r="AI3" s="24">
        <f t="shared" si="3"/>
        <v>-1.2000000000000011</v>
      </c>
      <c r="AJ3" s="24">
        <f t="shared" si="3"/>
        <v>-0.79999999999999982</v>
      </c>
      <c r="AK3" s="24">
        <f t="shared" si="3"/>
        <v>0.10000000000000142</v>
      </c>
      <c r="AL3" s="24">
        <f t="shared" si="3"/>
        <v>0.10000000000000142</v>
      </c>
      <c r="AM3" s="19">
        <f t="shared" si="3"/>
        <v>0</v>
      </c>
      <c r="AN3" s="25">
        <f>AG3-AG2</f>
        <v>7.6789017732254994E-3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/>
      <c r="Y4" s="16"/>
      <c r="Z4" s="16"/>
      <c r="AA4" s="16"/>
      <c r="AB4" s="16"/>
      <c r="AC4" s="16"/>
      <c r="AD4" s="16"/>
      <c r="AE4" s="15">
        <f t="shared" si="2"/>
        <v>1140307</v>
      </c>
      <c r="AF4" s="17" t="e">
        <f t="shared" si="0"/>
        <v>#VALUE!</v>
      </c>
      <c r="AG4" s="18" t="e">
        <f t="shared" si="1"/>
        <v>#DIV/0!</v>
      </c>
      <c r="AH4" s="19">
        <f t="shared" si="3"/>
        <v>-59.2</v>
      </c>
      <c r="AI4" s="24">
        <f t="shared" si="3"/>
        <v>-10.1</v>
      </c>
      <c r="AJ4" s="24">
        <f t="shared" si="3"/>
        <v>-6</v>
      </c>
      <c r="AK4" s="24">
        <f t="shared" si="3"/>
        <v>-53.2</v>
      </c>
      <c r="AL4" s="24">
        <f t="shared" si="3"/>
        <v>-50.4</v>
      </c>
      <c r="AM4" s="19">
        <f t="shared" si="3"/>
        <v>-38.9</v>
      </c>
      <c r="AN4" s="25" t="e">
        <f t="shared" ref="AN4:AN55" si="4">AG4-AG3</f>
        <v>#DIV/0!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/>
      <c r="Y5" s="16"/>
      <c r="Z5" s="16"/>
      <c r="AA5" s="16"/>
      <c r="AB5" s="16"/>
      <c r="AC5" s="16"/>
      <c r="AD5" s="16"/>
      <c r="AE5" s="15">
        <f t="shared" si="2"/>
        <v>0</v>
      </c>
      <c r="AF5" s="17" t="e">
        <f t="shared" si="0"/>
        <v>#VALUE!</v>
      </c>
      <c r="AG5" s="18" t="e">
        <f t="shared" si="1"/>
        <v>#DIV/0!</v>
      </c>
      <c r="AH5" s="19">
        <f t="shared" si="3"/>
        <v>0</v>
      </c>
      <c r="AI5" s="24">
        <f t="shared" si="3"/>
        <v>0</v>
      </c>
      <c r="AJ5" s="24">
        <f t="shared" si="3"/>
        <v>0</v>
      </c>
      <c r="AK5" s="24">
        <f t="shared" si="3"/>
        <v>0</v>
      </c>
      <c r="AL5" s="24">
        <f t="shared" si="3"/>
        <v>0</v>
      </c>
      <c r="AM5" s="19">
        <f t="shared" si="3"/>
        <v>0</v>
      </c>
      <c r="AN5" s="25" t="e">
        <f t="shared" si="4"/>
        <v>#DIV/0!</v>
      </c>
    </row>
    <row r="6" spans="1:40">
      <c r="B6" s="29" t="s">
        <v>10</v>
      </c>
      <c r="C6" s="31">
        <f t="shared" ref="C6:H6" si="5">_xlfn.QUARTILE.INC(Y:Y,1)</f>
        <v>59.375</v>
      </c>
      <c r="D6" s="31">
        <f t="shared" si="5"/>
        <v>10.4</v>
      </c>
      <c r="E6" s="31">
        <f t="shared" si="5"/>
        <v>6.2</v>
      </c>
      <c r="F6" s="31">
        <f t="shared" si="5"/>
        <v>53.125</v>
      </c>
      <c r="G6" s="31">
        <f t="shared" si="5"/>
        <v>50.324999999999996</v>
      </c>
      <c r="H6" s="31">
        <f t="shared" si="5"/>
        <v>38.9</v>
      </c>
      <c r="J6" s="28">
        <f>A4-B4</f>
        <v>31</v>
      </c>
      <c r="K6" s="28">
        <f>ROUND(K7,0)</f>
        <v>4</v>
      </c>
      <c r="X6" s="15"/>
      <c r="Y6" s="16"/>
      <c r="Z6" s="16"/>
      <c r="AA6" s="16"/>
      <c r="AB6" s="16"/>
      <c r="AC6" s="16"/>
      <c r="AD6" s="16"/>
      <c r="AE6" s="15">
        <f t="shared" si="2"/>
        <v>0</v>
      </c>
      <c r="AF6" s="17" t="e">
        <f t="shared" si="0"/>
        <v>#VALUE!</v>
      </c>
      <c r="AG6" s="18" t="e">
        <f t="shared" si="1"/>
        <v>#DIV/0!</v>
      </c>
      <c r="AH6" s="19">
        <f t="shared" si="3"/>
        <v>0</v>
      </c>
      <c r="AI6" s="24">
        <f t="shared" si="3"/>
        <v>0</v>
      </c>
      <c r="AJ6" s="24">
        <f t="shared" si="3"/>
        <v>0</v>
      </c>
      <c r="AK6" s="24">
        <f t="shared" si="3"/>
        <v>0</v>
      </c>
      <c r="AL6" s="24">
        <f t="shared" si="3"/>
        <v>0</v>
      </c>
      <c r="AM6" s="19">
        <f t="shared" si="3"/>
        <v>0</v>
      </c>
      <c r="AN6" s="25" t="e">
        <f t="shared" si="4"/>
        <v>#DIV/0!</v>
      </c>
    </row>
    <row r="7" spans="1:40">
      <c r="B7" s="19" t="str">
        <f>C3</f>
        <v>王律喆</v>
      </c>
      <c r="C7" s="19">
        <f>E3</f>
        <v>59.2</v>
      </c>
      <c r="D7" s="19">
        <f>H3</f>
        <v>10.1</v>
      </c>
      <c r="E7" s="19">
        <f>K3</f>
        <v>6</v>
      </c>
      <c r="F7" s="19">
        <f>N3</f>
        <v>53.2</v>
      </c>
      <c r="G7" s="19">
        <f>Q3</f>
        <v>50.4</v>
      </c>
      <c r="H7" s="19">
        <f>T3</f>
        <v>38.9</v>
      </c>
      <c r="J7" s="32" t="s">
        <v>21</v>
      </c>
      <c r="K7" s="19">
        <f>J6/7</f>
        <v>4.4285714285714288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59.55</v>
      </c>
      <c r="D8" s="31">
        <f t="shared" si="6"/>
        <v>10.7</v>
      </c>
      <c r="E8" s="31">
        <f t="shared" si="6"/>
        <v>6.4</v>
      </c>
      <c r="F8" s="31">
        <f t="shared" si="6"/>
        <v>53.150000000000006</v>
      </c>
      <c r="G8" s="31">
        <f t="shared" si="6"/>
        <v>50.349999999999994</v>
      </c>
      <c r="H8" s="31">
        <f t="shared" si="6"/>
        <v>38.9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59.725000000000001</v>
      </c>
      <c r="D9" s="31">
        <f t="shared" si="7"/>
        <v>11</v>
      </c>
      <c r="E9" s="31">
        <f t="shared" si="7"/>
        <v>6.6</v>
      </c>
      <c r="F9" s="31">
        <f t="shared" si="7"/>
        <v>53.175000000000004</v>
      </c>
      <c r="G9" s="31">
        <f t="shared" si="7"/>
        <v>50.375</v>
      </c>
      <c r="H9" s="31">
        <f t="shared" si="7"/>
        <v>38.9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59.9</v>
      </c>
      <c r="D10" s="31">
        <f t="shared" si="8"/>
        <v>11.3</v>
      </c>
      <c r="E10" s="31">
        <f t="shared" si="8"/>
        <v>6.8</v>
      </c>
      <c r="F10" s="31">
        <f t="shared" si="8"/>
        <v>53.2</v>
      </c>
      <c r="G10" s="31">
        <f t="shared" si="8"/>
        <v>50.4</v>
      </c>
      <c r="H10" s="31">
        <f t="shared" si="8"/>
        <v>38.9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 t="e">
        <f>LOOKUP(B15,日期,上次量測)</f>
        <v>#N/A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 t="e">
        <f>LOOKUP(B16,日期,上次量測)</f>
        <v>#N/A</v>
      </c>
      <c r="C15" s="19" t="e">
        <f t="shared" si="9"/>
        <v>#N/A</v>
      </c>
      <c r="D15" s="19" t="e">
        <f t="shared" si="10"/>
        <v>#N/A</v>
      </c>
      <c r="E15" s="19" t="e">
        <f t="shared" si="11"/>
        <v>#N/A</v>
      </c>
      <c r="F15" s="19" t="e">
        <f t="shared" si="12"/>
        <v>#N/A</v>
      </c>
      <c r="G15" s="19" t="e">
        <f t="shared" si="13"/>
        <v>#N/A</v>
      </c>
      <c r="H15" s="19" t="e">
        <f t="shared" si="14"/>
        <v>#N/A</v>
      </c>
      <c r="I15" s="25" t="e">
        <f t="shared" si="15"/>
        <v>#N/A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0</v>
      </c>
      <c r="C16" s="19" t="e">
        <f t="shared" si="9"/>
        <v>#N/A</v>
      </c>
      <c r="D16" s="19" t="e">
        <f t="shared" si="10"/>
        <v>#N/A</v>
      </c>
      <c r="E16" s="19" t="e">
        <f t="shared" si="11"/>
        <v>#N/A</v>
      </c>
      <c r="F16" s="19" t="e">
        <f t="shared" si="12"/>
        <v>#N/A</v>
      </c>
      <c r="G16" s="19" t="e">
        <f t="shared" si="13"/>
        <v>#N/A</v>
      </c>
      <c r="H16" s="19" t="e">
        <f t="shared" si="14"/>
        <v>#N/A</v>
      </c>
      <c r="I16" s="25" t="e">
        <f t="shared" si="15"/>
        <v>#N/A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1140204</v>
      </c>
      <c r="C17" s="19">
        <f t="shared" si="9"/>
        <v>59.9</v>
      </c>
      <c r="D17" s="19">
        <f t="shared" si="10"/>
        <v>11.3</v>
      </c>
      <c r="E17" s="19">
        <f t="shared" si="11"/>
        <v>6.8</v>
      </c>
      <c r="F17" s="19">
        <f t="shared" si="12"/>
        <v>53.1</v>
      </c>
      <c r="G17" s="19">
        <f t="shared" si="13"/>
        <v>50.3</v>
      </c>
      <c r="H17" s="19">
        <f t="shared" si="14"/>
        <v>38.9</v>
      </c>
      <c r="I17" s="25">
        <f t="shared" si="15"/>
        <v>0.64941569282136902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1140307</v>
      </c>
      <c r="C18" s="19">
        <f t="shared" si="9"/>
        <v>59.2</v>
      </c>
      <c r="D18" s="19">
        <f t="shared" si="10"/>
        <v>10.1</v>
      </c>
      <c r="E18" s="19">
        <f t="shared" si="11"/>
        <v>6</v>
      </c>
      <c r="F18" s="19">
        <f t="shared" si="12"/>
        <v>53.2</v>
      </c>
      <c r="G18" s="19">
        <f t="shared" si="13"/>
        <v>50.4</v>
      </c>
      <c r="H18" s="19">
        <f t="shared" si="14"/>
        <v>38.9</v>
      </c>
      <c r="I18" s="25">
        <f t="shared" si="15"/>
        <v>0.65709459459459452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292C494A-0448-4550-A044-C75CE547EBB9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9DDC6B-C7EE-4022-9C68-1AEEE4524130}">
          <x14:formula1>
            <xm:f>資料輸入!$N:$N</xm:f>
          </x14:formula1>
          <xm:sqref>C3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08F6-1CFB-46CB-913A-44A3E5BB3AA7}">
  <sheetPr>
    <tabColor rgb="FF00B0F0"/>
  </sheetPr>
  <dimension ref="A1:AN55"/>
  <sheetViews>
    <sheetView zoomScale="70" zoomScaleNormal="70" workbookViewId="0">
      <selection activeCell="Y23" sqref="Y23"/>
    </sheetView>
  </sheetViews>
  <sheetFormatPr defaultColWidth="8.90625" defaultRowHeight="21.5"/>
  <cols>
    <col min="1" max="1" width="15.453125" style="28" customWidth="1"/>
    <col min="2" max="2" width="13.90625" style="28" customWidth="1"/>
    <col min="3" max="3" width="10.90625" style="28" bestFit="1" customWidth="1"/>
    <col min="4" max="4" width="8.36328125" style="28" customWidth="1"/>
    <col min="5" max="6" width="10.36328125" style="28" bestFit="1" customWidth="1"/>
    <col min="7" max="7" width="13" style="28" customWidth="1"/>
    <col min="8" max="8" width="7.6328125" style="28" customWidth="1"/>
    <col min="9" max="9" width="10.36328125" style="28" bestFit="1" customWidth="1"/>
    <col min="10" max="10" width="7.6328125" style="28" bestFit="1" customWidth="1"/>
    <col min="11" max="11" width="10.36328125" style="28" bestFit="1" customWidth="1"/>
    <col min="12" max="12" width="7.6328125" style="28" bestFit="1" customWidth="1"/>
    <col min="13" max="13" width="7.54296875" style="28" bestFit="1" customWidth="1"/>
    <col min="14" max="14" width="10.36328125" style="28" bestFit="1" customWidth="1"/>
    <col min="15" max="15" width="7.6328125" style="28" bestFit="1" customWidth="1"/>
    <col min="16" max="16" width="7.54296875" style="28" bestFit="1" customWidth="1"/>
    <col min="17" max="17" width="10.36328125" style="28" bestFit="1" customWidth="1"/>
    <col min="18" max="18" width="7.6328125" style="28" bestFit="1" customWidth="1"/>
    <col min="19" max="19" width="7.54296875" style="28" customWidth="1"/>
    <col min="20" max="20" width="9.6328125" style="28" customWidth="1"/>
    <col min="21" max="21" width="8.6328125" style="28" customWidth="1"/>
    <col min="22" max="22" width="9.1796875" style="28" customWidth="1"/>
    <col min="23" max="23" width="7.54296875" style="28" bestFit="1" customWidth="1"/>
    <col min="24" max="24" width="12.90625" style="19" bestFit="1" customWidth="1"/>
    <col min="25" max="25" width="12.08984375" style="19" bestFit="1" customWidth="1"/>
    <col min="26" max="26" width="14.6328125" style="19" bestFit="1" customWidth="1"/>
    <col min="27" max="28" width="15.1796875" style="19" bestFit="1" customWidth="1"/>
    <col min="29" max="29" width="10.36328125" style="19" bestFit="1" customWidth="1"/>
    <col min="30" max="30" width="19.1796875" style="19" bestFit="1" customWidth="1"/>
    <col min="31" max="31" width="19.08984375" style="19" customWidth="1"/>
    <col min="32" max="32" width="19.1796875" style="19" customWidth="1"/>
    <col min="33" max="33" width="20.1796875" style="19" bestFit="1" customWidth="1"/>
    <col min="34" max="34" width="14.08984375" style="19" bestFit="1" customWidth="1"/>
    <col min="35" max="38" width="17.54296875" style="19" bestFit="1" customWidth="1"/>
    <col min="39" max="39" width="14.08984375" style="19" bestFit="1" customWidth="1"/>
    <col min="40" max="40" width="11.54296875" style="13" customWidth="1"/>
    <col min="41" max="16384" width="8.90625" style="13"/>
  </cols>
  <sheetData>
    <row r="1" spans="1:40">
      <c r="A1" s="6" t="s">
        <v>15</v>
      </c>
      <c r="B1" s="70" t="s">
        <v>16</v>
      </c>
      <c r="C1" s="70" t="s">
        <v>0</v>
      </c>
      <c r="D1" s="70" t="s">
        <v>1</v>
      </c>
      <c r="E1" s="70" t="s">
        <v>2</v>
      </c>
      <c r="F1" s="70"/>
      <c r="G1" s="70"/>
      <c r="H1" s="70" t="s">
        <v>5</v>
      </c>
      <c r="I1" s="70"/>
      <c r="J1" s="70"/>
      <c r="K1" s="70" t="s">
        <v>6</v>
      </c>
      <c r="L1" s="70"/>
      <c r="M1" s="70"/>
      <c r="N1" s="70" t="s">
        <v>18</v>
      </c>
      <c r="O1" s="70"/>
      <c r="P1" s="70"/>
      <c r="Q1" s="70" t="s">
        <v>19</v>
      </c>
      <c r="R1" s="70"/>
      <c r="S1" s="70"/>
      <c r="T1" s="70" t="s">
        <v>8</v>
      </c>
      <c r="U1" s="70"/>
      <c r="V1" s="70"/>
      <c r="W1" s="70"/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8" t="s">
        <v>16</v>
      </c>
      <c r="AF1" s="9" t="s">
        <v>39</v>
      </c>
      <c r="AG1" s="10" t="s">
        <v>40</v>
      </c>
      <c r="AH1" s="10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11" t="s">
        <v>46</v>
      </c>
      <c r="AN1" s="12" t="s">
        <v>9</v>
      </c>
    </row>
    <row r="2" spans="1:40">
      <c r="A2" s="14" t="s">
        <v>14</v>
      </c>
      <c r="B2" s="70"/>
      <c r="C2" s="70"/>
      <c r="D2" s="70"/>
      <c r="E2" s="6" t="s">
        <v>2</v>
      </c>
      <c r="F2" s="6" t="s">
        <v>3</v>
      </c>
      <c r="G2" s="6" t="s">
        <v>4</v>
      </c>
      <c r="H2" s="6" t="s">
        <v>5</v>
      </c>
      <c r="I2" s="6" t="s">
        <v>3</v>
      </c>
      <c r="J2" s="6" t="s">
        <v>4</v>
      </c>
      <c r="K2" s="6" t="s">
        <v>6</v>
      </c>
      <c r="L2" s="6" t="s">
        <v>3</v>
      </c>
      <c r="M2" s="6" t="s">
        <v>4</v>
      </c>
      <c r="N2" s="6" t="s">
        <v>7</v>
      </c>
      <c r="O2" s="6" t="s">
        <v>3</v>
      </c>
      <c r="P2" s="6" t="s">
        <v>4</v>
      </c>
      <c r="Q2" s="6" t="s">
        <v>19</v>
      </c>
      <c r="R2" s="6" t="s">
        <v>3</v>
      </c>
      <c r="S2" s="6" t="s">
        <v>4</v>
      </c>
      <c r="T2" s="6" t="s">
        <v>8</v>
      </c>
      <c r="U2" s="6" t="s">
        <v>3</v>
      </c>
      <c r="V2" s="6" t="s">
        <v>20</v>
      </c>
      <c r="W2" s="6" t="s">
        <v>4</v>
      </c>
      <c r="X2" s="15" cm="1">
        <f t="array" ref="X2:AD3">_xlfn._xlws.SORT(_xlfn._xlws.FILTER(資料輸入!F:L, ISNUMBER(MATCH(資料輸入!E:E, 黃宇睿!C3, 0))), 1, TRUE)</f>
        <v>1140204</v>
      </c>
      <c r="Y2" s="16">
        <v>74.400000000000006</v>
      </c>
      <c r="Z2" s="16">
        <v>11.6</v>
      </c>
      <c r="AA2" s="16">
        <v>8.6</v>
      </c>
      <c r="AB2" s="16">
        <v>65.8</v>
      </c>
      <c r="AC2" s="16">
        <v>62.4</v>
      </c>
      <c r="AD2" s="16">
        <v>44</v>
      </c>
      <c r="AE2" s="16"/>
      <c r="AF2" s="17">
        <f t="shared" ref="AF2:AF55" si="0">DATE(MID(X2,1,3)+1911,MID(X2,4,2),MID(X2,6,2))</f>
        <v>45692</v>
      </c>
      <c r="AG2" s="18">
        <f t="shared" ref="AG2:AG55" si="1">1-(Y2-AD2)/Y2</f>
        <v>0.59139784946236551</v>
      </c>
    </row>
    <row r="3" spans="1:40">
      <c r="A3" s="20">
        <f>MAX(X:X)</f>
        <v>1140307</v>
      </c>
      <c r="B3" s="19" t="str">
        <f>K6&amp;J7</f>
        <v>4周前</v>
      </c>
      <c r="C3" s="39" t="s">
        <v>153</v>
      </c>
      <c r="D3" s="21" t="s">
        <v>17</v>
      </c>
      <c r="E3" s="20">
        <f>LOOKUP($A$3,日期,體重_kg)</f>
        <v>72.5</v>
      </c>
      <c r="F3" s="20">
        <f>LOOKUP($A$3,日期,體重變化)</f>
        <v>-1.9000000000000057</v>
      </c>
      <c r="G3" s="20" t="str">
        <f>IF(E3&lt;C8,"Q1",IF(E3&lt;C9,"Q2",IF(E3&lt;C10,"Q3",IF(E3&lt;3000,"Q4"))))</f>
        <v>Q1</v>
      </c>
      <c r="H3" s="20">
        <f>LOOKUP($A$3,日期,體脂率)</f>
        <v>9</v>
      </c>
      <c r="I3" s="20">
        <f>LOOKUP($A$3,日期,體脂率變化)</f>
        <v>-2.5999999999999996</v>
      </c>
      <c r="J3" s="20" t="str">
        <f>IF(H3&lt;D8,"Q1",IF(H3&lt;D9,"Q2",IF(H3&lt;D10,"Q3",IF(H3&lt;3000,"Q4"))))</f>
        <v>Q1</v>
      </c>
      <c r="K3" s="20">
        <f>LOOKUP($A$3,日期,脂肪重_kg)</f>
        <v>6.5</v>
      </c>
      <c r="L3" s="20">
        <f>LOOKUP($A$3,日期,脂肪重變化)</f>
        <v>-2.0999999999999996</v>
      </c>
      <c r="M3" s="20" t="str">
        <f>IF(K3&lt;E8,"Q1",IF(K3&lt;E9,"Q2",IF(K3&lt;E10,"Q3",IF(K3&lt;3000,"Q4"))))</f>
        <v>Q1</v>
      </c>
      <c r="N3" s="20">
        <f>LOOKUP($A$3,日期,去脂重_kg)</f>
        <v>66</v>
      </c>
      <c r="O3" s="20">
        <f>LOOKUP($A$3,日期,去脂重變化)</f>
        <v>0.20000000000000284</v>
      </c>
      <c r="P3" s="20" t="str">
        <f>IF(N3&lt;F8,"Q1",IF(N3&lt;F9,"Q2",IF(N3&lt;F10,"Q3",IF(N3&lt;3000,"Q4"))))</f>
        <v>Q4</v>
      </c>
      <c r="Q3" s="20">
        <f>LOOKUP($A$3,日期,肌肉量)</f>
        <v>62.6</v>
      </c>
      <c r="R3" s="20">
        <f>LOOKUP($A$3,日期,肌肉量變化)</f>
        <v>0.20000000000000284</v>
      </c>
      <c r="S3" s="20" t="str">
        <f>IF(Q3&lt;G8,"Q1",IF(Q3&lt;G9,"Q2",IF(Q3&lt;G10,"Q3",IF(Q3&lt;3000,"Q4"))))</f>
        <v>Q4</v>
      </c>
      <c r="T3" s="20">
        <f>LOOKUP($A$3,日期,身體總水份kg)</f>
        <v>43.9</v>
      </c>
      <c r="U3" s="22">
        <f>LOOKUP($A$3,日期,水分變化KG)</f>
        <v>-0.10000000000000142</v>
      </c>
      <c r="V3" s="23">
        <f>LOOKUP($A$3,日期,水分變化)</f>
        <v>1.411939191694489E-2</v>
      </c>
      <c r="W3" s="20" t="str">
        <f>IF(T3&lt;H8,"Q1",IF(T3&lt;H9,"Q2",IF(T3&lt;H10,"Q3",IF(T3&lt;3000,"Q4"))))</f>
        <v>Q1</v>
      </c>
      <c r="X3" s="15">
        <v>1140307</v>
      </c>
      <c r="Y3" s="16">
        <v>72.5</v>
      </c>
      <c r="Z3" s="16">
        <v>9</v>
      </c>
      <c r="AA3" s="16">
        <v>6.5</v>
      </c>
      <c r="AB3" s="16">
        <v>66</v>
      </c>
      <c r="AC3" s="16">
        <v>62.6</v>
      </c>
      <c r="AD3" s="16">
        <v>43.9</v>
      </c>
      <c r="AE3" s="15">
        <f t="shared" ref="AE3:AE55" si="2">X2</f>
        <v>1140204</v>
      </c>
      <c r="AF3" s="17">
        <f t="shared" si="0"/>
        <v>45723</v>
      </c>
      <c r="AG3" s="18">
        <f t="shared" si="1"/>
        <v>0.6055172413793104</v>
      </c>
      <c r="AH3" s="19">
        <f t="shared" ref="AH3:AM18" si="3">Y3-Y2</f>
        <v>-1.9000000000000057</v>
      </c>
      <c r="AI3" s="24">
        <f t="shared" si="3"/>
        <v>-2.5999999999999996</v>
      </c>
      <c r="AJ3" s="24">
        <f t="shared" si="3"/>
        <v>-2.0999999999999996</v>
      </c>
      <c r="AK3" s="24">
        <f t="shared" si="3"/>
        <v>0.20000000000000284</v>
      </c>
      <c r="AL3" s="24">
        <f t="shared" si="3"/>
        <v>0.20000000000000284</v>
      </c>
      <c r="AM3" s="19">
        <f t="shared" si="3"/>
        <v>-0.10000000000000142</v>
      </c>
      <c r="AN3" s="25">
        <f>AG3-AG2</f>
        <v>1.411939191694489E-2</v>
      </c>
    </row>
    <row r="4" spans="1:40">
      <c r="A4" s="26">
        <f>DATE(MID(A3,1,3)+1911,MID(A3,4,2),MID(A3,6,2))</f>
        <v>45723</v>
      </c>
      <c r="B4" s="26">
        <f>DATE(MID(B17,1,3)+1911,MID(B17,4,2),MID(B17,6,2))</f>
        <v>45692</v>
      </c>
      <c r="C4" s="20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15"/>
      <c r="Y4" s="16"/>
      <c r="Z4" s="16"/>
      <c r="AA4" s="16"/>
      <c r="AB4" s="16"/>
      <c r="AC4" s="16"/>
      <c r="AD4" s="16"/>
      <c r="AE4" s="15">
        <f t="shared" si="2"/>
        <v>1140307</v>
      </c>
      <c r="AF4" s="17" t="e">
        <f t="shared" si="0"/>
        <v>#VALUE!</v>
      </c>
      <c r="AG4" s="18" t="e">
        <f t="shared" si="1"/>
        <v>#DIV/0!</v>
      </c>
      <c r="AH4" s="19">
        <f t="shared" si="3"/>
        <v>-72.5</v>
      </c>
      <c r="AI4" s="24">
        <f t="shared" si="3"/>
        <v>-9</v>
      </c>
      <c r="AJ4" s="24">
        <f t="shared" si="3"/>
        <v>-6.5</v>
      </c>
      <c r="AK4" s="24">
        <f t="shared" si="3"/>
        <v>-66</v>
      </c>
      <c r="AL4" s="24">
        <f t="shared" si="3"/>
        <v>-62.6</v>
      </c>
      <c r="AM4" s="19">
        <f t="shared" si="3"/>
        <v>-43.9</v>
      </c>
      <c r="AN4" s="25" t="e">
        <f t="shared" ref="AN4:AN55" si="4">AG4-AG3</f>
        <v>#DIV/0!</v>
      </c>
    </row>
    <row r="5" spans="1:40"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15"/>
      <c r="Y5" s="16"/>
      <c r="Z5" s="16"/>
      <c r="AA5" s="16"/>
      <c r="AB5" s="16"/>
      <c r="AC5" s="16"/>
      <c r="AD5" s="16"/>
      <c r="AE5" s="15">
        <f t="shared" si="2"/>
        <v>0</v>
      </c>
      <c r="AF5" s="17" t="e">
        <f t="shared" si="0"/>
        <v>#VALUE!</v>
      </c>
      <c r="AG5" s="18" t="e">
        <f t="shared" si="1"/>
        <v>#DIV/0!</v>
      </c>
      <c r="AH5" s="19">
        <f t="shared" si="3"/>
        <v>0</v>
      </c>
      <c r="AI5" s="24">
        <f t="shared" si="3"/>
        <v>0</v>
      </c>
      <c r="AJ5" s="24">
        <f t="shared" si="3"/>
        <v>0</v>
      </c>
      <c r="AK5" s="24">
        <f t="shared" si="3"/>
        <v>0</v>
      </c>
      <c r="AL5" s="24">
        <f t="shared" si="3"/>
        <v>0</v>
      </c>
      <c r="AM5" s="19">
        <f t="shared" si="3"/>
        <v>0</v>
      </c>
      <c r="AN5" s="25" t="e">
        <f t="shared" si="4"/>
        <v>#DIV/0!</v>
      </c>
    </row>
    <row r="6" spans="1:40">
      <c r="B6" s="29" t="s">
        <v>10</v>
      </c>
      <c r="C6" s="31">
        <f t="shared" ref="C6:H6" si="5">_xlfn.QUARTILE.INC(Y:Y,1)</f>
        <v>72.974999999999994</v>
      </c>
      <c r="D6" s="31">
        <f t="shared" si="5"/>
        <v>9.65</v>
      </c>
      <c r="E6" s="31">
        <f t="shared" si="5"/>
        <v>7.0250000000000004</v>
      </c>
      <c r="F6" s="31">
        <f t="shared" si="5"/>
        <v>65.849999999999994</v>
      </c>
      <c r="G6" s="31">
        <f t="shared" si="5"/>
        <v>62.45</v>
      </c>
      <c r="H6" s="31">
        <f t="shared" si="5"/>
        <v>43.924999999999997</v>
      </c>
      <c r="J6" s="28">
        <f>A4-B4</f>
        <v>31</v>
      </c>
      <c r="K6" s="28">
        <f>ROUND(K7,0)</f>
        <v>4</v>
      </c>
      <c r="X6" s="15"/>
      <c r="Y6" s="16"/>
      <c r="Z6" s="16"/>
      <c r="AA6" s="16"/>
      <c r="AB6" s="16"/>
      <c r="AC6" s="16"/>
      <c r="AD6" s="16"/>
      <c r="AE6" s="15">
        <f t="shared" si="2"/>
        <v>0</v>
      </c>
      <c r="AF6" s="17" t="e">
        <f t="shared" si="0"/>
        <v>#VALUE!</v>
      </c>
      <c r="AG6" s="18" t="e">
        <f t="shared" si="1"/>
        <v>#DIV/0!</v>
      </c>
      <c r="AH6" s="19">
        <f t="shared" si="3"/>
        <v>0</v>
      </c>
      <c r="AI6" s="24">
        <f t="shared" si="3"/>
        <v>0</v>
      </c>
      <c r="AJ6" s="24">
        <f t="shared" si="3"/>
        <v>0</v>
      </c>
      <c r="AK6" s="24">
        <f t="shared" si="3"/>
        <v>0</v>
      </c>
      <c r="AL6" s="24">
        <f t="shared" si="3"/>
        <v>0</v>
      </c>
      <c r="AM6" s="19">
        <f t="shared" si="3"/>
        <v>0</v>
      </c>
      <c r="AN6" s="25" t="e">
        <f t="shared" si="4"/>
        <v>#DIV/0!</v>
      </c>
    </row>
    <row r="7" spans="1:40">
      <c r="B7" s="19" t="str">
        <f>C3</f>
        <v>黃宇睿</v>
      </c>
      <c r="C7" s="19">
        <f>E3</f>
        <v>72.5</v>
      </c>
      <c r="D7" s="19">
        <f>H3</f>
        <v>9</v>
      </c>
      <c r="E7" s="19">
        <f>K3</f>
        <v>6.5</v>
      </c>
      <c r="F7" s="19">
        <f>N3</f>
        <v>66</v>
      </c>
      <c r="G7" s="19">
        <f>Q3</f>
        <v>62.6</v>
      </c>
      <c r="H7" s="19">
        <f>T3</f>
        <v>43.9</v>
      </c>
      <c r="J7" s="32" t="s">
        <v>21</v>
      </c>
      <c r="K7" s="19">
        <f>J6/7</f>
        <v>4.4285714285714288</v>
      </c>
      <c r="X7" s="15"/>
      <c r="Y7" s="16"/>
      <c r="Z7" s="16"/>
      <c r="AA7" s="16"/>
      <c r="AB7" s="16"/>
      <c r="AC7" s="16"/>
      <c r="AD7" s="16"/>
      <c r="AE7" s="15">
        <f t="shared" si="2"/>
        <v>0</v>
      </c>
      <c r="AF7" s="17" t="e">
        <f t="shared" si="0"/>
        <v>#VALUE!</v>
      </c>
      <c r="AG7" s="18" t="e">
        <f t="shared" si="1"/>
        <v>#DIV/0!</v>
      </c>
      <c r="AH7" s="19">
        <f t="shared" si="3"/>
        <v>0</v>
      </c>
      <c r="AI7" s="24">
        <f t="shared" si="3"/>
        <v>0</v>
      </c>
      <c r="AJ7" s="24">
        <f t="shared" si="3"/>
        <v>0</v>
      </c>
      <c r="AK7" s="24">
        <f t="shared" si="3"/>
        <v>0</v>
      </c>
      <c r="AL7" s="24">
        <f t="shared" si="3"/>
        <v>0</v>
      </c>
      <c r="AM7" s="19">
        <f t="shared" si="3"/>
        <v>0</v>
      </c>
      <c r="AN7" s="25" t="e">
        <f t="shared" si="4"/>
        <v>#DIV/0!</v>
      </c>
    </row>
    <row r="8" spans="1:40">
      <c r="A8" s="33" t="s">
        <v>53</v>
      </c>
      <c r="B8" s="29" t="s">
        <v>11</v>
      </c>
      <c r="C8" s="31">
        <f t="shared" ref="C8:H8" si="6">_xlfn.QUARTILE.INC(Y:Y,2)</f>
        <v>73.45</v>
      </c>
      <c r="D8" s="31">
        <f t="shared" si="6"/>
        <v>10.3</v>
      </c>
      <c r="E8" s="31">
        <f t="shared" si="6"/>
        <v>7.55</v>
      </c>
      <c r="F8" s="31">
        <f t="shared" si="6"/>
        <v>65.900000000000006</v>
      </c>
      <c r="G8" s="31">
        <f t="shared" si="6"/>
        <v>62.5</v>
      </c>
      <c r="H8" s="31">
        <f t="shared" si="6"/>
        <v>43.95</v>
      </c>
      <c r="J8" s="30"/>
      <c r="K8" s="30"/>
      <c r="L8" s="30"/>
      <c r="M8" s="30"/>
      <c r="N8" s="30"/>
      <c r="O8" s="30"/>
      <c r="X8" s="15"/>
      <c r="Y8" s="16"/>
      <c r="Z8" s="16"/>
      <c r="AA8" s="16"/>
      <c r="AB8" s="16"/>
      <c r="AC8" s="16"/>
      <c r="AD8" s="16"/>
      <c r="AE8" s="15">
        <f t="shared" si="2"/>
        <v>0</v>
      </c>
      <c r="AF8" s="17" t="e">
        <f t="shared" si="0"/>
        <v>#VALUE!</v>
      </c>
      <c r="AG8" s="18" t="e">
        <f t="shared" si="1"/>
        <v>#DIV/0!</v>
      </c>
      <c r="AH8" s="19">
        <f t="shared" si="3"/>
        <v>0</v>
      </c>
      <c r="AI8" s="24">
        <f t="shared" si="3"/>
        <v>0</v>
      </c>
      <c r="AJ8" s="24">
        <f t="shared" si="3"/>
        <v>0</v>
      </c>
      <c r="AK8" s="24">
        <f t="shared" si="3"/>
        <v>0</v>
      </c>
      <c r="AL8" s="24">
        <f t="shared" si="3"/>
        <v>0</v>
      </c>
      <c r="AM8" s="19">
        <f t="shared" si="3"/>
        <v>0</v>
      </c>
      <c r="AN8" s="25" t="e">
        <f t="shared" si="4"/>
        <v>#DIV/0!</v>
      </c>
    </row>
    <row r="9" spans="1:40">
      <c r="A9" s="33" t="s">
        <v>54</v>
      </c>
      <c r="B9" s="29" t="s">
        <v>12</v>
      </c>
      <c r="C9" s="31">
        <f t="shared" ref="C9:H9" si="7">_xlfn.QUARTILE.INC(Y:Y,3)</f>
        <v>73.925000000000011</v>
      </c>
      <c r="D9" s="31">
        <f t="shared" si="7"/>
        <v>10.95</v>
      </c>
      <c r="E9" s="31">
        <f t="shared" si="7"/>
        <v>8.0749999999999993</v>
      </c>
      <c r="F9" s="31">
        <f t="shared" si="7"/>
        <v>65.95</v>
      </c>
      <c r="G9" s="31">
        <f t="shared" si="7"/>
        <v>62.55</v>
      </c>
      <c r="H9" s="31">
        <f t="shared" si="7"/>
        <v>43.975000000000001</v>
      </c>
      <c r="X9" s="15"/>
      <c r="Y9" s="16"/>
      <c r="Z9" s="16"/>
      <c r="AA9" s="16"/>
      <c r="AB9" s="16"/>
      <c r="AC9" s="16"/>
      <c r="AD9" s="16"/>
      <c r="AE9" s="15">
        <f t="shared" si="2"/>
        <v>0</v>
      </c>
      <c r="AF9" s="17" t="e">
        <f t="shared" si="0"/>
        <v>#VALUE!</v>
      </c>
      <c r="AG9" s="18" t="e">
        <f t="shared" si="1"/>
        <v>#DIV/0!</v>
      </c>
      <c r="AH9" s="19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19">
        <f t="shared" si="3"/>
        <v>0</v>
      </c>
      <c r="AN9" s="25" t="e">
        <f t="shared" si="4"/>
        <v>#DIV/0!</v>
      </c>
    </row>
    <row r="10" spans="1:40">
      <c r="A10" s="33" t="s">
        <v>55</v>
      </c>
      <c r="B10" s="29" t="s">
        <v>13</v>
      </c>
      <c r="C10" s="31">
        <f t="shared" ref="C10:H10" si="8">_xlfn.QUARTILE.INC(Y:Y,4)</f>
        <v>74.400000000000006</v>
      </c>
      <c r="D10" s="31">
        <f t="shared" si="8"/>
        <v>11.6</v>
      </c>
      <c r="E10" s="31">
        <f t="shared" si="8"/>
        <v>8.6</v>
      </c>
      <c r="F10" s="31">
        <f t="shared" si="8"/>
        <v>66</v>
      </c>
      <c r="G10" s="31">
        <f t="shared" si="8"/>
        <v>62.6</v>
      </c>
      <c r="H10" s="31">
        <f t="shared" si="8"/>
        <v>44</v>
      </c>
      <c r="J10" s="30"/>
      <c r="K10" s="30"/>
      <c r="L10" s="30"/>
      <c r="M10" s="30"/>
      <c r="N10" s="30"/>
      <c r="O10" s="30"/>
      <c r="X10" s="15"/>
      <c r="Y10" s="16"/>
      <c r="Z10" s="16"/>
      <c r="AA10" s="16"/>
      <c r="AB10" s="16"/>
      <c r="AC10" s="16"/>
      <c r="AD10" s="16"/>
      <c r="AE10" s="15">
        <f t="shared" si="2"/>
        <v>0</v>
      </c>
      <c r="AF10" s="17" t="e">
        <f t="shared" si="0"/>
        <v>#VALUE!</v>
      </c>
      <c r="AG10" s="18" t="e">
        <f t="shared" si="1"/>
        <v>#DIV/0!</v>
      </c>
      <c r="AH10" s="19">
        <f t="shared" si="3"/>
        <v>0</v>
      </c>
      <c r="AI10" s="24">
        <f t="shared" si="3"/>
        <v>0</v>
      </c>
      <c r="AJ10" s="24">
        <f t="shared" si="3"/>
        <v>0</v>
      </c>
      <c r="AK10" s="24">
        <f t="shared" si="3"/>
        <v>0</v>
      </c>
      <c r="AL10" s="24">
        <f t="shared" si="3"/>
        <v>0</v>
      </c>
      <c r="AM10" s="19">
        <f t="shared" si="3"/>
        <v>0</v>
      </c>
      <c r="AN10" s="25" t="e">
        <f t="shared" si="4"/>
        <v>#DIV/0!</v>
      </c>
    </row>
    <row r="11" spans="1:40">
      <c r="Q11" s="28" t="s">
        <v>23</v>
      </c>
      <c r="X11" s="15"/>
      <c r="Y11" s="16"/>
      <c r="Z11" s="16"/>
      <c r="AA11" s="16"/>
      <c r="AB11" s="16"/>
      <c r="AC11" s="16"/>
      <c r="AD11" s="16"/>
      <c r="AE11" s="15">
        <f t="shared" si="2"/>
        <v>0</v>
      </c>
      <c r="AF11" s="17" t="e">
        <f t="shared" si="0"/>
        <v>#VALUE!</v>
      </c>
      <c r="AG11" s="18" t="e">
        <f t="shared" si="1"/>
        <v>#DIV/0!</v>
      </c>
      <c r="AH11" s="19">
        <f t="shared" si="3"/>
        <v>0</v>
      </c>
      <c r="AI11" s="24">
        <f t="shared" si="3"/>
        <v>0</v>
      </c>
      <c r="AJ11" s="24">
        <f t="shared" si="3"/>
        <v>0</v>
      </c>
      <c r="AK11" s="24">
        <f t="shared" si="3"/>
        <v>0</v>
      </c>
      <c r="AL11" s="24">
        <f t="shared" si="3"/>
        <v>0</v>
      </c>
      <c r="AM11" s="19">
        <f t="shared" si="3"/>
        <v>0</v>
      </c>
      <c r="AN11" s="25" t="e">
        <f t="shared" si="4"/>
        <v>#DIV/0!</v>
      </c>
    </row>
    <row r="12" spans="1:40">
      <c r="C12" s="29" t="s">
        <v>47</v>
      </c>
      <c r="D12" s="29" t="s">
        <v>48</v>
      </c>
      <c r="E12" s="29" t="s">
        <v>49</v>
      </c>
      <c r="F12" s="29" t="s">
        <v>50</v>
      </c>
      <c r="G12" s="29" t="s">
        <v>51</v>
      </c>
      <c r="H12" s="34" t="s">
        <v>56</v>
      </c>
      <c r="I12" s="34" t="s">
        <v>57</v>
      </c>
      <c r="J12" s="30"/>
      <c r="K12" s="30"/>
      <c r="L12" s="30"/>
      <c r="P12" s="29"/>
      <c r="Q12" s="29"/>
      <c r="R12" s="29"/>
      <c r="S12" s="29"/>
      <c r="T12" s="29"/>
      <c r="U12" s="29"/>
      <c r="V12" s="29"/>
      <c r="W12" s="29"/>
      <c r="X12" s="15"/>
      <c r="Y12" s="16"/>
      <c r="Z12" s="16"/>
      <c r="AA12" s="16"/>
      <c r="AB12" s="16"/>
      <c r="AC12" s="16"/>
      <c r="AD12" s="16"/>
      <c r="AE12" s="15">
        <f t="shared" si="2"/>
        <v>0</v>
      </c>
      <c r="AF12" s="17" t="e">
        <f t="shared" si="0"/>
        <v>#VALUE!</v>
      </c>
      <c r="AG12" s="18" t="e">
        <f t="shared" si="1"/>
        <v>#DIV/0!</v>
      </c>
      <c r="AH12" s="19">
        <f t="shared" si="3"/>
        <v>0</v>
      </c>
      <c r="AI12" s="24">
        <f t="shared" si="3"/>
        <v>0</v>
      </c>
      <c r="AJ12" s="24">
        <f t="shared" si="3"/>
        <v>0</v>
      </c>
      <c r="AK12" s="24">
        <f t="shared" si="3"/>
        <v>0</v>
      </c>
      <c r="AL12" s="24">
        <f t="shared" si="3"/>
        <v>0</v>
      </c>
      <c r="AM12" s="19">
        <f t="shared" si="3"/>
        <v>0</v>
      </c>
      <c r="AN12" s="25" t="e">
        <f t="shared" si="4"/>
        <v>#DIV/0!</v>
      </c>
    </row>
    <row r="13" spans="1:40">
      <c r="B13" s="19" t="e">
        <f>LOOKUP(B14,日期,上次量測)</f>
        <v>#N/A</v>
      </c>
      <c r="C13" s="19" t="e">
        <f t="shared" ref="C13:C18" si="9">LOOKUP(B13,日期,體重_kg)</f>
        <v>#N/A</v>
      </c>
      <c r="D13" s="19" t="e">
        <f t="shared" ref="D13:D18" si="10">LOOKUP(B13,日期,體脂率)</f>
        <v>#N/A</v>
      </c>
      <c r="E13" s="19" t="e">
        <f t="shared" ref="E13:E18" si="11">LOOKUP(B13,日期,脂肪重_kg)</f>
        <v>#N/A</v>
      </c>
      <c r="F13" s="19" t="e">
        <f t="shared" ref="F13:F18" si="12">LOOKUP(B13,日期,去脂重_kg)</f>
        <v>#N/A</v>
      </c>
      <c r="G13" s="19" t="e">
        <f t="shared" ref="G13:G18" si="13">LOOKUP(B13,日期,肌肉量)</f>
        <v>#N/A</v>
      </c>
      <c r="H13" s="19" t="e">
        <f t="shared" ref="H13:H18" si="14">LOOKUP(B13,日期,身體總水份kg)</f>
        <v>#N/A</v>
      </c>
      <c r="I13" s="25" t="e">
        <f t="shared" ref="I13:I18" si="15">LOOKUP(B13,日期,身體總水份)</f>
        <v>#N/A</v>
      </c>
      <c r="J13" s="29"/>
      <c r="K13" s="29"/>
      <c r="L13" s="29"/>
      <c r="M13" s="29"/>
      <c r="N13" s="29"/>
      <c r="P13" s="19"/>
      <c r="Q13" s="19"/>
      <c r="R13" s="19"/>
      <c r="S13" s="19"/>
      <c r="T13" s="19"/>
      <c r="U13" s="19"/>
      <c r="V13" s="19"/>
      <c r="W13" s="19"/>
      <c r="X13" s="15"/>
      <c r="Y13" s="16"/>
      <c r="Z13" s="16"/>
      <c r="AA13" s="16"/>
      <c r="AB13" s="16"/>
      <c r="AC13" s="16"/>
      <c r="AD13" s="16"/>
      <c r="AE13" s="15">
        <f t="shared" si="2"/>
        <v>0</v>
      </c>
      <c r="AF13" s="17" t="e">
        <f t="shared" si="0"/>
        <v>#VALUE!</v>
      </c>
      <c r="AG13" s="18" t="e">
        <f t="shared" si="1"/>
        <v>#DIV/0!</v>
      </c>
      <c r="AH13" s="19">
        <f t="shared" si="3"/>
        <v>0</v>
      </c>
      <c r="AI13" s="24">
        <f t="shared" si="3"/>
        <v>0</v>
      </c>
      <c r="AJ13" s="24">
        <f t="shared" si="3"/>
        <v>0</v>
      </c>
      <c r="AK13" s="24">
        <f t="shared" si="3"/>
        <v>0</v>
      </c>
      <c r="AL13" s="24">
        <f t="shared" si="3"/>
        <v>0</v>
      </c>
      <c r="AM13" s="19">
        <f t="shared" si="3"/>
        <v>0</v>
      </c>
      <c r="AN13" s="25" t="e">
        <f t="shared" si="4"/>
        <v>#DIV/0!</v>
      </c>
    </row>
    <row r="14" spans="1:40">
      <c r="B14" s="19" t="e">
        <f>LOOKUP(B15,日期,上次量測)</f>
        <v>#N/A</v>
      </c>
      <c r="C14" s="19" t="e">
        <f t="shared" si="9"/>
        <v>#N/A</v>
      </c>
      <c r="D14" s="19" t="e">
        <f t="shared" si="10"/>
        <v>#N/A</v>
      </c>
      <c r="E14" s="19" t="e">
        <f t="shared" si="11"/>
        <v>#N/A</v>
      </c>
      <c r="F14" s="19" t="e">
        <f t="shared" si="12"/>
        <v>#N/A</v>
      </c>
      <c r="G14" s="19" t="e">
        <f t="shared" si="13"/>
        <v>#N/A</v>
      </c>
      <c r="H14" s="19" t="e">
        <f t="shared" si="14"/>
        <v>#N/A</v>
      </c>
      <c r="I14" s="25" t="e">
        <f t="shared" si="15"/>
        <v>#N/A</v>
      </c>
      <c r="K14" s="29"/>
      <c r="L14" s="29"/>
      <c r="M14" s="29"/>
      <c r="N14" s="29"/>
      <c r="P14" s="31"/>
      <c r="Q14" s="31"/>
      <c r="R14" s="31"/>
      <c r="S14" s="31"/>
      <c r="T14" s="31"/>
      <c r="U14" s="31"/>
      <c r="V14" s="31"/>
      <c r="W14" s="31"/>
      <c r="X14" s="15"/>
      <c r="Y14" s="16"/>
      <c r="Z14" s="16"/>
      <c r="AA14" s="16"/>
      <c r="AB14" s="16"/>
      <c r="AC14" s="16"/>
      <c r="AD14" s="16"/>
      <c r="AE14" s="15">
        <f t="shared" si="2"/>
        <v>0</v>
      </c>
      <c r="AF14" s="17" t="e">
        <f t="shared" si="0"/>
        <v>#VALUE!</v>
      </c>
      <c r="AG14" s="18" t="e">
        <f t="shared" si="1"/>
        <v>#DIV/0!</v>
      </c>
      <c r="AH14" s="19">
        <f t="shared" si="3"/>
        <v>0</v>
      </c>
      <c r="AI14" s="24">
        <f t="shared" si="3"/>
        <v>0</v>
      </c>
      <c r="AJ14" s="24">
        <f t="shared" si="3"/>
        <v>0</v>
      </c>
      <c r="AK14" s="24">
        <f t="shared" si="3"/>
        <v>0</v>
      </c>
      <c r="AL14" s="24">
        <f t="shared" si="3"/>
        <v>0</v>
      </c>
      <c r="AM14" s="19">
        <f t="shared" si="3"/>
        <v>0</v>
      </c>
      <c r="AN14" s="25" t="e">
        <f t="shared" si="4"/>
        <v>#DIV/0!</v>
      </c>
    </row>
    <row r="15" spans="1:40">
      <c r="B15" s="19" t="e">
        <f>LOOKUP(B16,日期,上次量測)</f>
        <v>#N/A</v>
      </c>
      <c r="C15" s="19" t="e">
        <f t="shared" si="9"/>
        <v>#N/A</v>
      </c>
      <c r="D15" s="19" t="e">
        <f t="shared" si="10"/>
        <v>#N/A</v>
      </c>
      <c r="E15" s="19" t="e">
        <f t="shared" si="11"/>
        <v>#N/A</v>
      </c>
      <c r="F15" s="19" t="e">
        <f t="shared" si="12"/>
        <v>#N/A</v>
      </c>
      <c r="G15" s="19" t="e">
        <f t="shared" si="13"/>
        <v>#N/A</v>
      </c>
      <c r="H15" s="19" t="e">
        <f t="shared" si="14"/>
        <v>#N/A</v>
      </c>
      <c r="I15" s="25" t="e">
        <f t="shared" si="15"/>
        <v>#N/A</v>
      </c>
      <c r="L15" s="29"/>
      <c r="M15" s="29"/>
      <c r="N15" s="29"/>
      <c r="P15" s="31"/>
      <c r="Q15" s="31"/>
      <c r="R15" s="31"/>
      <c r="S15" s="31"/>
      <c r="T15" s="31"/>
      <c r="U15" s="31"/>
      <c r="V15" s="31"/>
      <c r="W15" s="31"/>
      <c r="X15" s="15"/>
      <c r="Y15" s="16"/>
      <c r="Z15" s="16"/>
      <c r="AA15" s="16"/>
      <c r="AB15" s="16"/>
      <c r="AC15" s="16"/>
      <c r="AD15" s="16"/>
      <c r="AE15" s="15">
        <f t="shared" si="2"/>
        <v>0</v>
      </c>
      <c r="AF15" s="17" t="e">
        <f t="shared" si="0"/>
        <v>#VALUE!</v>
      </c>
      <c r="AG15" s="18" t="e">
        <f t="shared" si="1"/>
        <v>#DIV/0!</v>
      </c>
      <c r="AH15" s="19">
        <f t="shared" si="3"/>
        <v>0</v>
      </c>
      <c r="AI15" s="24">
        <f t="shared" si="3"/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19">
        <f t="shared" si="3"/>
        <v>0</v>
      </c>
      <c r="AN15" s="25" t="e">
        <f t="shared" si="4"/>
        <v>#DIV/0!</v>
      </c>
    </row>
    <row r="16" spans="1:40">
      <c r="B16" s="19">
        <f>LOOKUP(B17,日期,上次量測)</f>
        <v>0</v>
      </c>
      <c r="C16" s="19" t="e">
        <f t="shared" si="9"/>
        <v>#N/A</v>
      </c>
      <c r="D16" s="19" t="e">
        <f t="shared" si="10"/>
        <v>#N/A</v>
      </c>
      <c r="E16" s="19" t="e">
        <f t="shared" si="11"/>
        <v>#N/A</v>
      </c>
      <c r="F16" s="19" t="e">
        <f t="shared" si="12"/>
        <v>#N/A</v>
      </c>
      <c r="G16" s="19" t="e">
        <f t="shared" si="13"/>
        <v>#N/A</v>
      </c>
      <c r="H16" s="19" t="e">
        <f t="shared" si="14"/>
        <v>#N/A</v>
      </c>
      <c r="I16" s="25" t="e">
        <f t="shared" si="15"/>
        <v>#N/A</v>
      </c>
      <c r="P16" s="31"/>
      <c r="Q16" s="31"/>
      <c r="R16" s="31"/>
      <c r="S16" s="31"/>
      <c r="T16" s="31"/>
      <c r="U16" s="31"/>
      <c r="V16" s="31"/>
      <c r="W16" s="31"/>
      <c r="X16" s="15"/>
      <c r="Y16" s="16"/>
      <c r="Z16" s="16"/>
      <c r="AA16" s="16"/>
      <c r="AB16" s="16"/>
      <c r="AC16" s="16"/>
      <c r="AD16" s="16"/>
      <c r="AE16" s="15">
        <f t="shared" si="2"/>
        <v>0</v>
      </c>
      <c r="AF16" s="17" t="e">
        <f t="shared" si="0"/>
        <v>#VALUE!</v>
      </c>
      <c r="AG16" s="18" t="e">
        <f t="shared" si="1"/>
        <v>#DIV/0!</v>
      </c>
      <c r="AH16" s="19">
        <f t="shared" si="3"/>
        <v>0</v>
      </c>
      <c r="AI16" s="24">
        <f t="shared" si="3"/>
        <v>0</v>
      </c>
      <c r="AJ16" s="24">
        <f t="shared" si="3"/>
        <v>0</v>
      </c>
      <c r="AK16" s="24">
        <f t="shared" si="3"/>
        <v>0</v>
      </c>
      <c r="AL16" s="24">
        <f t="shared" si="3"/>
        <v>0</v>
      </c>
      <c r="AM16" s="19">
        <f t="shared" si="3"/>
        <v>0</v>
      </c>
      <c r="AN16" s="25" t="e">
        <f t="shared" si="4"/>
        <v>#DIV/0!</v>
      </c>
    </row>
    <row r="17" spans="1:40">
      <c r="B17" s="19">
        <f>LOOKUP(B18,日期,上次量測)</f>
        <v>1140204</v>
      </c>
      <c r="C17" s="19">
        <f t="shared" si="9"/>
        <v>74.400000000000006</v>
      </c>
      <c r="D17" s="19">
        <f t="shared" si="10"/>
        <v>11.6</v>
      </c>
      <c r="E17" s="19">
        <f t="shared" si="11"/>
        <v>8.6</v>
      </c>
      <c r="F17" s="19">
        <f t="shared" si="12"/>
        <v>65.8</v>
      </c>
      <c r="G17" s="19">
        <f t="shared" si="13"/>
        <v>62.4</v>
      </c>
      <c r="H17" s="19">
        <f t="shared" si="14"/>
        <v>44</v>
      </c>
      <c r="I17" s="25">
        <f t="shared" si="15"/>
        <v>0.59139784946236551</v>
      </c>
      <c r="Q17" s="31"/>
      <c r="R17" s="31"/>
      <c r="S17" s="31"/>
      <c r="T17" s="31"/>
      <c r="U17" s="31"/>
      <c r="V17" s="31"/>
      <c r="W17" s="31"/>
      <c r="X17" s="15"/>
      <c r="Y17" s="16"/>
      <c r="Z17" s="16"/>
      <c r="AA17" s="16"/>
      <c r="AB17" s="16"/>
      <c r="AC17" s="16"/>
      <c r="AD17" s="16"/>
      <c r="AE17" s="15">
        <f t="shared" si="2"/>
        <v>0</v>
      </c>
      <c r="AF17" s="17" t="e">
        <f t="shared" si="0"/>
        <v>#VALUE!</v>
      </c>
      <c r="AG17" s="18" t="e">
        <f t="shared" si="1"/>
        <v>#DIV/0!</v>
      </c>
      <c r="AH17" s="19">
        <f t="shared" si="3"/>
        <v>0</v>
      </c>
      <c r="AI17" s="24">
        <f t="shared" si="3"/>
        <v>0</v>
      </c>
      <c r="AJ17" s="24">
        <f t="shared" si="3"/>
        <v>0</v>
      </c>
      <c r="AK17" s="24">
        <f t="shared" si="3"/>
        <v>0</v>
      </c>
      <c r="AL17" s="24">
        <f t="shared" si="3"/>
        <v>0</v>
      </c>
      <c r="AM17" s="19">
        <f t="shared" si="3"/>
        <v>0</v>
      </c>
      <c r="AN17" s="25" t="e">
        <f t="shared" si="4"/>
        <v>#DIV/0!</v>
      </c>
    </row>
    <row r="18" spans="1:40" ht="18.649999999999999" customHeight="1">
      <c r="A18" s="19"/>
      <c r="B18" s="19">
        <f>A3</f>
        <v>1140307</v>
      </c>
      <c r="C18" s="19">
        <f t="shared" si="9"/>
        <v>72.5</v>
      </c>
      <c r="D18" s="19">
        <f t="shared" si="10"/>
        <v>9</v>
      </c>
      <c r="E18" s="19">
        <f t="shared" si="11"/>
        <v>6.5</v>
      </c>
      <c r="F18" s="19">
        <f t="shared" si="12"/>
        <v>66</v>
      </c>
      <c r="G18" s="19">
        <f t="shared" si="13"/>
        <v>62.6</v>
      </c>
      <c r="H18" s="19">
        <f t="shared" si="14"/>
        <v>43.9</v>
      </c>
      <c r="I18" s="25">
        <f t="shared" si="15"/>
        <v>0.6055172413793104</v>
      </c>
      <c r="X18" s="15"/>
      <c r="Y18" s="16"/>
      <c r="Z18" s="16"/>
      <c r="AA18" s="16"/>
      <c r="AB18" s="16"/>
      <c r="AC18" s="16"/>
      <c r="AD18" s="16"/>
      <c r="AE18" s="15">
        <f t="shared" si="2"/>
        <v>0</v>
      </c>
      <c r="AF18" s="17" t="e">
        <f t="shared" si="0"/>
        <v>#VALUE!</v>
      </c>
      <c r="AG18" s="18" t="e">
        <f t="shared" si="1"/>
        <v>#DIV/0!</v>
      </c>
      <c r="AH18" s="19">
        <f t="shared" si="3"/>
        <v>0</v>
      </c>
      <c r="AI18" s="24">
        <f t="shared" si="3"/>
        <v>0</v>
      </c>
      <c r="AJ18" s="24">
        <f t="shared" si="3"/>
        <v>0</v>
      </c>
      <c r="AK18" s="24">
        <f t="shared" si="3"/>
        <v>0</v>
      </c>
      <c r="AL18" s="24">
        <f t="shared" si="3"/>
        <v>0</v>
      </c>
      <c r="AM18" s="19">
        <f t="shared" si="3"/>
        <v>0</v>
      </c>
      <c r="AN18" s="25" t="e">
        <f t="shared" si="4"/>
        <v>#DIV/0!</v>
      </c>
    </row>
    <row r="19" spans="1:40">
      <c r="A19" s="19"/>
      <c r="X19" s="15"/>
      <c r="Y19" s="16"/>
      <c r="Z19" s="16"/>
      <c r="AA19" s="16"/>
      <c r="AB19" s="16"/>
      <c r="AC19" s="16"/>
      <c r="AD19" s="16"/>
      <c r="AE19" s="15">
        <f t="shared" si="2"/>
        <v>0</v>
      </c>
      <c r="AF19" s="17" t="e">
        <f t="shared" si="0"/>
        <v>#VALUE!</v>
      </c>
      <c r="AG19" s="18" t="e">
        <f t="shared" si="1"/>
        <v>#DIV/0!</v>
      </c>
      <c r="AH19" s="19">
        <f t="shared" ref="AH19:AM34" si="16">Y19-Y18</f>
        <v>0</v>
      </c>
      <c r="AI19" s="24">
        <f t="shared" si="16"/>
        <v>0</v>
      </c>
      <c r="AJ19" s="24">
        <f t="shared" si="16"/>
        <v>0</v>
      </c>
      <c r="AK19" s="24">
        <f t="shared" si="16"/>
        <v>0</v>
      </c>
      <c r="AL19" s="24">
        <f t="shared" si="16"/>
        <v>0</v>
      </c>
      <c r="AM19" s="19">
        <f t="shared" si="16"/>
        <v>0</v>
      </c>
      <c r="AN19" s="25" t="e">
        <f t="shared" si="4"/>
        <v>#DIV/0!</v>
      </c>
    </row>
    <row r="20" spans="1:40">
      <c r="F20" s="35"/>
      <c r="G20" s="35"/>
      <c r="H20" s="35"/>
      <c r="Q20" s="35"/>
      <c r="R20" s="35"/>
      <c r="S20" s="35"/>
      <c r="T20" s="35"/>
      <c r="U20" s="35"/>
      <c r="V20" s="35"/>
      <c r="W20" s="35"/>
      <c r="X20" s="15"/>
      <c r="Y20" s="16"/>
      <c r="Z20" s="16"/>
      <c r="AA20" s="16"/>
      <c r="AB20" s="16"/>
      <c r="AC20" s="16"/>
      <c r="AD20" s="16"/>
      <c r="AE20" s="15">
        <f t="shared" si="2"/>
        <v>0</v>
      </c>
      <c r="AF20" s="17" t="e">
        <f t="shared" si="0"/>
        <v>#VALUE!</v>
      </c>
      <c r="AG20" s="18" t="e">
        <f t="shared" si="1"/>
        <v>#DIV/0!</v>
      </c>
      <c r="AH20" s="19">
        <f t="shared" si="16"/>
        <v>0</v>
      </c>
      <c r="AI20" s="24">
        <f t="shared" si="16"/>
        <v>0</v>
      </c>
      <c r="AJ20" s="24">
        <f t="shared" si="16"/>
        <v>0</v>
      </c>
      <c r="AK20" s="24">
        <f t="shared" si="16"/>
        <v>0</v>
      </c>
      <c r="AL20" s="24">
        <f t="shared" si="16"/>
        <v>0</v>
      </c>
      <c r="AM20" s="19">
        <f t="shared" si="16"/>
        <v>0</v>
      </c>
      <c r="AN20" s="25" t="e">
        <f t="shared" si="4"/>
        <v>#DIV/0!</v>
      </c>
    </row>
    <row r="21" spans="1:40">
      <c r="F21" s="36"/>
      <c r="H21" s="37"/>
      <c r="Q21" s="37"/>
      <c r="R21" s="37"/>
      <c r="S21" s="37"/>
      <c r="T21" s="37"/>
      <c r="U21" s="37"/>
      <c r="V21" s="37"/>
      <c r="W21" s="37"/>
      <c r="X21" s="15"/>
      <c r="Y21" s="16"/>
      <c r="Z21" s="16"/>
      <c r="AA21" s="16"/>
      <c r="AB21" s="16"/>
      <c r="AC21" s="16"/>
      <c r="AD21" s="16"/>
      <c r="AE21" s="15">
        <f t="shared" si="2"/>
        <v>0</v>
      </c>
      <c r="AF21" s="17" t="e">
        <f t="shared" si="0"/>
        <v>#VALUE!</v>
      </c>
      <c r="AG21" s="18" t="e">
        <f t="shared" si="1"/>
        <v>#DIV/0!</v>
      </c>
      <c r="AH21" s="19">
        <f t="shared" si="16"/>
        <v>0</v>
      </c>
      <c r="AI21" s="24">
        <f t="shared" si="16"/>
        <v>0</v>
      </c>
      <c r="AJ21" s="24">
        <f t="shared" si="16"/>
        <v>0</v>
      </c>
      <c r="AK21" s="24">
        <f t="shared" si="16"/>
        <v>0</v>
      </c>
      <c r="AL21" s="24">
        <f t="shared" si="16"/>
        <v>0</v>
      </c>
      <c r="AM21" s="19">
        <f t="shared" si="16"/>
        <v>0</v>
      </c>
      <c r="AN21" s="25" t="e">
        <f t="shared" si="4"/>
        <v>#DIV/0!</v>
      </c>
    </row>
    <row r="22" spans="1:40">
      <c r="X22" s="15"/>
      <c r="Y22" s="16"/>
      <c r="Z22" s="16"/>
      <c r="AA22" s="16"/>
      <c r="AB22" s="16"/>
      <c r="AC22" s="16"/>
      <c r="AD22" s="16"/>
      <c r="AE22" s="15">
        <f t="shared" si="2"/>
        <v>0</v>
      </c>
      <c r="AF22" s="17" t="e">
        <f t="shared" si="0"/>
        <v>#VALUE!</v>
      </c>
      <c r="AG22" s="18" t="e">
        <f t="shared" si="1"/>
        <v>#DIV/0!</v>
      </c>
      <c r="AH22" s="19">
        <f t="shared" si="16"/>
        <v>0</v>
      </c>
      <c r="AI22" s="24">
        <f t="shared" si="16"/>
        <v>0</v>
      </c>
      <c r="AJ22" s="24">
        <f t="shared" si="16"/>
        <v>0</v>
      </c>
      <c r="AK22" s="24">
        <f t="shared" si="16"/>
        <v>0</v>
      </c>
      <c r="AL22" s="24">
        <f t="shared" si="16"/>
        <v>0</v>
      </c>
      <c r="AM22" s="19">
        <f t="shared" si="16"/>
        <v>0</v>
      </c>
      <c r="AN22" s="25" t="e">
        <f t="shared" si="4"/>
        <v>#DIV/0!</v>
      </c>
    </row>
    <row r="23" spans="1:40">
      <c r="X23" s="15"/>
      <c r="Y23" s="16"/>
      <c r="Z23" s="16"/>
      <c r="AA23" s="16"/>
      <c r="AB23" s="16"/>
      <c r="AC23" s="16"/>
      <c r="AD23" s="16"/>
      <c r="AE23" s="15">
        <f t="shared" si="2"/>
        <v>0</v>
      </c>
      <c r="AF23" s="17" t="e">
        <f t="shared" si="0"/>
        <v>#VALUE!</v>
      </c>
      <c r="AG23" s="18" t="e">
        <f t="shared" si="1"/>
        <v>#DIV/0!</v>
      </c>
      <c r="AH23" s="19">
        <f t="shared" si="16"/>
        <v>0</v>
      </c>
      <c r="AI23" s="24">
        <f t="shared" si="16"/>
        <v>0</v>
      </c>
      <c r="AJ23" s="24">
        <f t="shared" si="16"/>
        <v>0</v>
      </c>
      <c r="AK23" s="24">
        <f t="shared" si="16"/>
        <v>0</v>
      </c>
      <c r="AL23" s="24">
        <f t="shared" si="16"/>
        <v>0</v>
      </c>
      <c r="AM23" s="19">
        <f t="shared" si="16"/>
        <v>0</v>
      </c>
      <c r="AN23" s="25" t="e">
        <f t="shared" si="4"/>
        <v>#DIV/0!</v>
      </c>
    </row>
    <row r="24" spans="1:40">
      <c r="X24" s="15"/>
      <c r="Y24" s="16"/>
      <c r="Z24" s="16"/>
      <c r="AA24" s="16"/>
      <c r="AB24" s="16"/>
      <c r="AC24" s="16"/>
      <c r="AD24" s="16"/>
      <c r="AE24" s="15">
        <f t="shared" si="2"/>
        <v>0</v>
      </c>
      <c r="AF24" s="17" t="e">
        <f t="shared" si="0"/>
        <v>#VALUE!</v>
      </c>
      <c r="AG24" s="18" t="e">
        <f t="shared" si="1"/>
        <v>#DIV/0!</v>
      </c>
      <c r="AH24" s="19">
        <f t="shared" si="16"/>
        <v>0</v>
      </c>
      <c r="AI24" s="24">
        <f t="shared" si="16"/>
        <v>0</v>
      </c>
      <c r="AJ24" s="24">
        <f t="shared" si="16"/>
        <v>0</v>
      </c>
      <c r="AK24" s="24">
        <f t="shared" si="16"/>
        <v>0</v>
      </c>
      <c r="AL24" s="24">
        <f t="shared" si="16"/>
        <v>0</v>
      </c>
      <c r="AM24" s="19">
        <f t="shared" si="16"/>
        <v>0</v>
      </c>
      <c r="AN24" s="25" t="e">
        <f t="shared" si="4"/>
        <v>#DIV/0!</v>
      </c>
    </row>
    <row r="25" spans="1:40">
      <c r="X25" s="15"/>
      <c r="Y25" s="16"/>
      <c r="Z25" s="16"/>
      <c r="AA25" s="16"/>
      <c r="AB25" s="16"/>
      <c r="AC25" s="16"/>
      <c r="AD25" s="16"/>
      <c r="AE25" s="15">
        <f t="shared" si="2"/>
        <v>0</v>
      </c>
      <c r="AF25" s="17" t="e">
        <f t="shared" si="0"/>
        <v>#VALUE!</v>
      </c>
      <c r="AG25" s="18" t="e">
        <f t="shared" si="1"/>
        <v>#DIV/0!</v>
      </c>
      <c r="AH25" s="19">
        <f t="shared" si="16"/>
        <v>0</v>
      </c>
      <c r="AI25" s="24">
        <f t="shared" si="16"/>
        <v>0</v>
      </c>
      <c r="AJ25" s="24">
        <f t="shared" si="16"/>
        <v>0</v>
      </c>
      <c r="AK25" s="24">
        <f t="shared" si="16"/>
        <v>0</v>
      </c>
      <c r="AL25" s="24">
        <f t="shared" si="16"/>
        <v>0</v>
      </c>
      <c r="AM25" s="19">
        <f t="shared" si="16"/>
        <v>0</v>
      </c>
      <c r="AN25" s="25" t="e">
        <f t="shared" si="4"/>
        <v>#DIV/0!</v>
      </c>
    </row>
    <row r="26" spans="1:40">
      <c r="X26" s="15"/>
      <c r="Y26" s="16"/>
      <c r="Z26" s="16"/>
      <c r="AA26" s="16"/>
      <c r="AB26" s="16"/>
      <c r="AC26" s="16"/>
      <c r="AD26" s="16"/>
      <c r="AE26" s="15">
        <f t="shared" si="2"/>
        <v>0</v>
      </c>
      <c r="AF26" s="17" t="e">
        <f t="shared" si="0"/>
        <v>#VALUE!</v>
      </c>
      <c r="AG26" s="18" t="e">
        <f t="shared" si="1"/>
        <v>#DIV/0!</v>
      </c>
      <c r="AH26" s="19">
        <f t="shared" si="16"/>
        <v>0</v>
      </c>
      <c r="AI26" s="24">
        <f t="shared" si="16"/>
        <v>0</v>
      </c>
      <c r="AJ26" s="24">
        <f t="shared" si="16"/>
        <v>0</v>
      </c>
      <c r="AK26" s="24">
        <f t="shared" si="16"/>
        <v>0</v>
      </c>
      <c r="AL26" s="24">
        <f t="shared" si="16"/>
        <v>0</v>
      </c>
      <c r="AM26" s="19">
        <f t="shared" si="16"/>
        <v>0</v>
      </c>
      <c r="AN26" s="25" t="e">
        <f t="shared" si="4"/>
        <v>#DIV/0!</v>
      </c>
    </row>
    <row r="27" spans="1:40">
      <c r="X27" s="15"/>
      <c r="Y27" s="16"/>
      <c r="Z27" s="16"/>
      <c r="AA27" s="16"/>
      <c r="AB27" s="16"/>
      <c r="AC27" s="16"/>
      <c r="AD27" s="16"/>
      <c r="AE27" s="15">
        <f t="shared" si="2"/>
        <v>0</v>
      </c>
      <c r="AF27" s="17" t="e">
        <f t="shared" si="0"/>
        <v>#VALUE!</v>
      </c>
      <c r="AG27" s="18" t="e">
        <f t="shared" si="1"/>
        <v>#DIV/0!</v>
      </c>
      <c r="AH27" s="19">
        <f t="shared" si="16"/>
        <v>0</v>
      </c>
      <c r="AI27" s="24">
        <f t="shared" si="16"/>
        <v>0</v>
      </c>
      <c r="AJ27" s="24">
        <f t="shared" si="16"/>
        <v>0</v>
      </c>
      <c r="AK27" s="24">
        <f t="shared" si="16"/>
        <v>0</v>
      </c>
      <c r="AL27" s="24">
        <f t="shared" si="16"/>
        <v>0</v>
      </c>
      <c r="AM27" s="19">
        <f t="shared" si="16"/>
        <v>0</v>
      </c>
      <c r="AN27" s="25" t="e">
        <f t="shared" si="4"/>
        <v>#DIV/0!</v>
      </c>
    </row>
    <row r="28" spans="1:40">
      <c r="X28" s="15"/>
      <c r="Y28" s="16"/>
      <c r="Z28" s="16"/>
      <c r="AA28" s="16"/>
      <c r="AB28" s="16"/>
      <c r="AC28" s="16"/>
      <c r="AD28" s="16"/>
      <c r="AE28" s="15">
        <f t="shared" si="2"/>
        <v>0</v>
      </c>
      <c r="AF28" s="17" t="e">
        <f t="shared" si="0"/>
        <v>#VALUE!</v>
      </c>
      <c r="AG28" s="18" t="e">
        <f t="shared" si="1"/>
        <v>#DIV/0!</v>
      </c>
      <c r="AH28" s="19">
        <f t="shared" si="16"/>
        <v>0</v>
      </c>
      <c r="AI28" s="24">
        <f t="shared" si="16"/>
        <v>0</v>
      </c>
      <c r="AJ28" s="24">
        <f t="shared" si="16"/>
        <v>0</v>
      </c>
      <c r="AK28" s="24">
        <f t="shared" si="16"/>
        <v>0</v>
      </c>
      <c r="AL28" s="24">
        <f t="shared" si="16"/>
        <v>0</v>
      </c>
      <c r="AM28" s="19">
        <f t="shared" si="16"/>
        <v>0</v>
      </c>
      <c r="AN28" s="25" t="e">
        <f t="shared" si="4"/>
        <v>#DIV/0!</v>
      </c>
    </row>
    <row r="29" spans="1:40">
      <c r="X29" s="15"/>
      <c r="Y29" s="16"/>
      <c r="Z29" s="16"/>
      <c r="AA29" s="16"/>
      <c r="AB29" s="16"/>
      <c r="AC29" s="16"/>
      <c r="AD29" s="16"/>
      <c r="AE29" s="15">
        <f t="shared" si="2"/>
        <v>0</v>
      </c>
      <c r="AF29" s="17" t="e">
        <f t="shared" si="0"/>
        <v>#VALUE!</v>
      </c>
      <c r="AG29" s="18" t="e">
        <f t="shared" si="1"/>
        <v>#DIV/0!</v>
      </c>
      <c r="AH29" s="19">
        <f t="shared" si="16"/>
        <v>0</v>
      </c>
      <c r="AI29" s="24">
        <f t="shared" si="16"/>
        <v>0</v>
      </c>
      <c r="AJ29" s="24">
        <f t="shared" si="16"/>
        <v>0</v>
      </c>
      <c r="AK29" s="24">
        <f t="shared" si="16"/>
        <v>0</v>
      </c>
      <c r="AL29" s="24">
        <f t="shared" si="16"/>
        <v>0</v>
      </c>
      <c r="AM29" s="19">
        <f t="shared" si="16"/>
        <v>0</v>
      </c>
      <c r="AN29" s="25" t="e">
        <f t="shared" si="4"/>
        <v>#DIV/0!</v>
      </c>
    </row>
    <row r="30" spans="1:40">
      <c r="X30" s="15"/>
      <c r="Y30" s="16"/>
      <c r="Z30" s="16"/>
      <c r="AA30" s="16"/>
      <c r="AB30" s="16"/>
      <c r="AC30" s="16"/>
      <c r="AD30" s="16"/>
      <c r="AE30" s="15">
        <f t="shared" si="2"/>
        <v>0</v>
      </c>
      <c r="AF30" s="17" t="e">
        <f t="shared" si="0"/>
        <v>#VALUE!</v>
      </c>
      <c r="AG30" s="18" t="e">
        <f t="shared" si="1"/>
        <v>#DIV/0!</v>
      </c>
      <c r="AH30" s="19">
        <f t="shared" si="16"/>
        <v>0</v>
      </c>
      <c r="AI30" s="24">
        <f t="shared" si="16"/>
        <v>0</v>
      </c>
      <c r="AJ30" s="24">
        <f t="shared" si="16"/>
        <v>0</v>
      </c>
      <c r="AK30" s="24">
        <f t="shared" si="16"/>
        <v>0</v>
      </c>
      <c r="AL30" s="24">
        <f t="shared" si="16"/>
        <v>0</v>
      </c>
      <c r="AM30" s="19">
        <f t="shared" si="16"/>
        <v>0</v>
      </c>
      <c r="AN30" s="25" t="e">
        <f t="shared" si="4"/>
        <v>#DIV/0!</v>
      </c>
    </row>
    <row r="31" spans="1:40">
      <c r="X31" s="15"/>
      <c r="Y31" s="16"/>
      <c r="Z31" s="16"/>
      <c r="AA31" s="16"/>
      <c r="AB31" s="16"/>
      <c r="AC31" s="16"/>
      <c r="AD31" s="16"/>
      <c r="AE31" s="15">
        <f t="shared" si="2"/>
        <v>0</v>
      </c>
      <c r="AF31" s="17" t="e">
        <f t="shared" si="0"/>
        <v>#VALUE!</v>
      </c>
      <c r="AG31" s="18" t="e">
        <f t="shared" si="1"/>
        <v>#DIV/0!</v>
      </c>
      <c r="AH31" s="19">
        <f t="shared" si="16"/>
        <v>0</v>
      </c>
      <c r="AI31" s="24">
        <f t="shared" si="16"/>
        <v>0</v>
      </c>
      <c r="AJ31" s="24">
        <f t="shared" si="16"/>
        <v>0</v>
      </c>
      <c r="AK31" s="24">
        <f t="shared" si="16"/>
        <v>0</v>
      </c>
      <c r="AL31" s="24">
        <f t="shared" si="16"/>
        <v>0</v>
      </c>
      <c r="AM31" s="19">
        <f t="shared" si="16"/>
        <v>0</v>
      </c>
      <c r="AN31" s="25" t="e">
        <f t="shared" si="4"/>
        <v>#DIV/0!</v>
      </c>
    </row>
    <row r="32" spans="1:40">
      <c r="X32" s="15"/>
      <c r="Y32" s="16"/>
      <c r="Z32" s="16"/>
      <c r="AA32" s="16"/>
      <c r="AB32" s="16"/>
      <c r="AC32" s="16"/>
      <c r="AD32" s="16"/>
      <c r="AE32" s="15">
        <f t="shared" si="2"/>
        <v>0</v>
      </c>
      <c r="AF32" s="17" t="e">
        <f t="shared" si="0"/>
        <v>#VALUE!</v>
      </c>
      <c r="AG32" s="18" t="e">
        <f t="shared" si="1"/>
        <v>#DIV/0!</v>
      </c>
      <c r="AH32" s="19">
        <f t="shared" si="16"/>
        <v>0</v>
      </c>
      <c r="AI32" s="24">
        <f t="shared" si="16"/>
        <v>0</v>
      </c>
      <c r="AJ32" s="24">
        <f t="shared" si="16"/>
        <v>0</v>
      </c>
      <c r="AK32" s="24">
        <f t="shared" si="16"/>
        <v>0</v>
      </c>
      <c r="AL32" s="24">
        <f t="shared" si="16"/>
        <v>0</v>
      </c>
      <c r="AM32" s="19">
        <f t="shared" si="16"/>
        <v>0</v>
      </c>
      <c r="AN32" s="25" t="e">
        <f t="shared" si="4"/>
        <v>#DIV/0!</v>
      </c>
    </row>
    <row r="33" spans="24:40">
      <c r="X33" s="15"/>
      <c r="Y33" s="16"/>
      <c r="Z33" s="16"/>
      <c r="AA33" s="16"/>
      <c r="AB33" s="16"/>
      <c r="AC33" s="16"/>
      <c r="AD33" s="16"/>
      <c r="AE33" s="15">
        <f t="shared" si="2"/>
        <v>0</v>
      </c>
      <c r="AF33" s="17" t="e">
        <f t="shared" si="0"/>
        <v>#VALUE!</v>
      </c>
      <c r="AG33" s="18" t="e">
        <f t="shared" si="1"/>
        <v>#DIV/0!</v>
      </c>
      <c r="AH33" s="19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19">
        <f t="shared" si="16"/>
        <v>0</v>
      </c>
      <c r="AN33" s="25" t="e">
        <f t="shared" si="4"/>
        <v>#DIV/0!</v>
      </c>
    </row>
    <row r="34" spans="24:40">
      <c r="X34" s="15"/>
      <c r="Y34" s="16"/>
      <c r="Z34" s="16"/>
      <c r="AA34" s="16"/>
      <c r="AB34" s="16"/>
      <c r="AC34" s="16"/>
      <c r="AD34" s="16"/>
      <c r="AE34" s="15">
        <f t="shared" si="2"/>
        <v>0</v>
      </c>
      <c r="AF34" s="17" t="e">
        <f t="shared" si="0"/>
        <v>#VALUE!</v>
      </c>
      <c r="AG34" s="18" t="e">
        <f t="shared" si="1"/>
        <v>#DIV/0!</v>
      </c>
      <c r="AH34" s="19">
        <f t="shared" si="16"/>
        <v>0</v>
      </c>
      <c r="AI34" s="24">
        <f t="shared" si="16"/>
        <v>0</v>
      </c>
      <c r="AJ34" s="24">
        <f t="shared" si="16"/>
        <v>0</v>
      </c>
      <c r="AK34" s="24">
        <f t="shared" si="16"/>
        <v>0</v>
      </c>
      <c r="AL34" s="24">
        <f t="shared" si="16"/>
        <v>0</v>
      </c>
      <c r="AM34" s="19">
        <f t="shared" si="16"/>
        <v>0</v>
      </c>
      <c r="AN34" s="25" t="e">
        <f t="shared" si="4"/>
        <v>#DIV/0!</v>
      </c>
    </row>
    <row r="35" spans="24:40">
      <c r="Z35" s="38"/>
      <c r="AE35" s="15">
        <f t="shared" si="2"/>
        <v>0</v>
      </c>
      <c r="AF35" s="17" t="e">
        <f t="shared" si="0"/>
        <v>#VALUE!</v>
      </c>
      <c r="AG35" s="18" t="e">
        <f t="shared" si="1"/>
        <v>#DIV/0!</v>
      </c>
      <c r="AH35" s="19">
        <f t="shared" ref="AH35:AM50" si="17">Y35-Y34</f>
        <v>0</v>
      </c>
      <c r="AI35" s="24">
        <f t="shared" si="17"/>
        <v>0</v>
      </c>
      <c r="AJ35" s="24">
        <f t="shared" si="17"/>
        <v>0</v>
      </c>
      <c r="AK35" s="24">
        <f t="shared" si="17"/>
        <v>0</v>
      </c>
      <c r="AL35" s="24">
        <f t="shared" si="17"/>
        <v>0</v>
      </c>
      <c r="AM35" s="19">
        <f t="shared" si="17"/>
        <v>0</v>
      </c>
      <c r="AN35" s="25" t="e">
        <f t="shared" si="4"/>
        <v>#DIV/0!</v>
      </c>
    </row>
    <row r="36" spans="24:40">
      <c r="AE36" s="15">
        <f t="shared" si="2"/>
        <v>0</v>
      </c>
      <c r="AF36" s="17" t="e">
        <f t="shared" si="0"/>
        <v>#VALUE!</v>
      </c>
      <c r="AG36" s="18" t="e">
        <f t="shared" si="1"/>
        <v>#DIV/0!</v>
      </c>
      <c r="AH36" s="19">
        <f t="shared" si="17"/>
        <v>0</v>
      </c>
      <c r="AI36" s="24">
        <f t="shared" si="17"/>
        <v>0</v>
      </c>
      <c r="AJ36" s="24">
        <f t="shared" si="17"/>
        <v>0</v>
      </c>
      <c r="AK36" s="24">
        <f t="shared" si="17"/>
        <v>0</v>
      </c>
      <c r="AL36" s="24">
        <f t="shared" si="17"/>
        <v>0</v>
      </c>
      <c r="AM36" s="19">
        <f t="shared" si="17"/>
        <v>0</v>
      </c>
      <c r="AN36" s="25" t="e">
        <f t="shared" si="4"/>
        <v>#DIV/0!</v>
      </c>
    </row>
    <row r="37" spans="24:40">
      <c r="AE37" s="15">
        <f t="shared" si="2"/>
        <v>0</v>
      </c>
      <c r="AF37" s="17" t="e">
        <f t="shared" si="0"/>
        <v>#VALUE!</v>
      </c>
      <c r="AG37" s="18" t="e">
        <f t="shared" si="1"/>
        <v>#DIV/0!</v>
      </c>
      <c r="AH37" s="19">
        <f t="shared" si="17"/>
        <v>0</v>
      </c>
      <c r="AI37" s="24">
        <f t="shared" si="17"/>
        <v>0</v>
      </c>
      <c r="AJ37" s="24">
        <f t="shared" si="17"/>
        <v>0</v>
      </c>
      <c r="AK37" s="24">
        <f t="shared" si="17"/>
        <v>0</v>
      </c>
      <c r="AL37" s="24">
        <f t="shared" si="17"/>
        <v>0</v>
      </c>
      <c r="AM37" s="19">
        <f t="shared" si="17"/>
        <v>0</v>
      </c>
      <c r="AN37" s="25" t="e">
        <f t="shared" si="4"/>
        <v>#DIV/0!</v>
      </c>
    </row>
    <row r="38" spans="24:40">
      <c r="AE38" s="15">
        <f t="shared" si="2"/>
        <v>0</v>
      </c>
      <c r="AF38" s="17" t="e">
        <f t="shared" si="0"/>
        <v>#VALUE!</v>
      </c>
      <c r="AG38" s="18" t="e">
        <f t="shared" si="1"/>
        <v>#DIV/0!</v>
      </c>
      <c r="AH38" s="19">
        <f t="shared" si="17"/>
        <v>0</v>
      </c>
      <c r="AI38" s="24">
        <f t="shared" si="17"/>
        <v>0</v>
      </c>
      <c r="AJ38" s="24">
        <f t="shared" si="17"/>
        <v>0</v>
      </c>
      <c r="AK38" s="24">
        <f t="shared" si="17"/>
        <v>0</v>
      </c>
      <c r="AL38" s="24">
        <f t="shared" si="17"/>
        <v>0</v>
      </c>
      <c r="AM38" s="19">
        <f t="shared" si="17"/>
        <v>0</v>
      </c>
      <c r="AN38" s="25" t="e">
        <f t="shared" si="4"/>
        <v>#DIV/0!</v>
      </c>
    </row>
    <row r="39" spans="24:40">
      <c r="AE39" s="15">
        <f t="shared" si="2"/>
        <v>0</v>
      </c>
      <c r="AF39" s="17" t="e">
        <f t="shared" si="0"/>
        <v>#VALUE!</v>
      </c>
      <c r="AG39" s="18" t="e">
        <f t="shared" si="1"/>
        <v>#DIV/0!</v>
      </c>
      <c r="AH39" s="19">
        <f t="shared" si="17"/>
        <v>0</v>
      </c>
      <c r="AI39" s="24">
        <f t="shared" si="17"/>
        <v>0</v>
      </c>
      <c r="AJ39" s="24">
        <f t="shared" si="17"/>
        <v>0</v>
      </c>
      <c r="AK39" s="24">
        <f t="shared" si="17"/>
        <v>0</v>
      </c>
      <c r="AL39" s="24">
        <f t="shared" si="17"/>
        <v>0</v>
      </c>
      <c r="AM39" s="19">
        <f t="shared" si="17"/>
        <v>0</v>
      </c>
      <c r="AN39" s="25" t="e">
        <f t="shared" si="4"/>
        <v>#DIV/0!</v>
      </c>
    </row>
    <row r="40" spans="24:40">
      <c r="AE40" s="15">
        <f t="shared" si="2"/>
        <v>0</v>
      </c>
      <c r="AF40" s="17" t="e">
        <f t="shared" si="0"/>
        <v>#VALUE!</v>
      </c>
      <c r="AG40" s="18" t="e">
        <f t="shared" si="1"/>
        <v>#DIV/0!</v>
      </c>
      <c r="AH40" s="19">
        <f t="shared" si="17"/>
        <v>0</v>
      </c>
      <c r="AI40" s="24">
        <f t="shared" si="17"/>
        <v>0</v>
      </c>
      <c r="AJ40" s="24">
        <f t="shared" si="17"/>
        <v>0</v>
      </c>
      <c r="AK40" s="24">
        <f t="shared" si="17"/>
        <v>0</v>
      </c>
      <c r="AL40" s="24">
        <f t="shared" si="17"/>
        <v>0</v>
      </c>
      <c r="AM40" s="19">
        <f t="shared" si="17"/>
        <v>0</v>
      </c>
      <c r="AN40" s="25" t="e">
        <f t="shared" si="4"/>
        <v>#DIV/0!</v>
      </c>
    </row>
    <row r="41" spans="24:40">
      <c r="X41" s="15"/>
      <c r="AE41" s="15">
        <f t="shared" si="2"/>
        <v>0</v>
      </c>
      <c r="AF41" s="17" t="e">
        <f t="shared" si="0"/>
        <v>#VALUE!</v>
      </c>
      <c r="AG41" s="18" t="e">
        <f t="shared" si="1"/>
        <v>#DIV/0!</v>
      </c>
      <c r="AH41" s="19">
        <f t="shared" si="17"/>
        <v>0</v>
      </c>
      <c r="AI41" s="24">
        <f t="shared" si="17"/>
        <v>0</v>
      </c>
      <c r="AJ41" s="24">
        <f t="shared" si="17"/>
        <v>0</v>
      </c>
      <c r="AK41" s="24">
        <f t="shared" si="17"/>
        <v>0</v>
      </c>
      <c r="AL41" s="24">
        <f t="shared" si="17"/>
        <v>0</v>
      </c>
      <c r="AM41" s="19">
        <f t="shared" si="17"/>
        <v>0</v>
      </c>
      <c r="AN41" s="25" t="e">
        <f t="shared" si="4"/>
        <v>#DIV/0!</v>
      </c>
    </row>
    <row r="42" spans="24:40">
      <c r="AE42" s="15">
        <f t="shared" si="2"/>
        <v>0</v>
      </c>
      <c r="AF42" s="17" t="e">
        <f t="shared" si="0"/>
        <v>#VALUE!</v>
      </c>
      <c r="AG42" s="18" t="e">
        <f t="shared" si="1"/>
        <v>#DIV/0!</v>
      </c>
      <c r="AH42" s="19">
        <f t="shared" si="17"/>
        <v>0</v>
      </c>
      <c r="AI42" s="24">
        <f t="shared" si="17"/>
        <v>0</v>
      </c>
      <c r="AJ42" s="24">
        <f t="shared" si="17"/>
        <v>0</v>
      </c>
      <c r="AK42" s="24">
        <f t="shared" si="17"/>
        <v>0</v>
      </c>
      <c r="AL42" s="24">
        <f t="shared" si="17"/>
        <v>0</v>
      </c>
      <c r="AM42" s="19">
        <f t="shared" si="17"/>
        <v>0</v>
      </c>
      <c r="AN42" s="25" t="e">
        <f t="shared" si="4"/>
        <v>#DIV/0!</v>
      </c>
    </row>
    <row r="43" spans="24:40">
      <c r="AE43" s="15">
        <f t="shared" si="2"/>
        <v>0</v>
      </c>
      <c r="AF43" s="17" t="e">
        <f t="shared" si="0"/>
        <v>#VALUE!</v>
      </c>
      <c r="AG43" s="18" t="e">
        <f t="shared" si="1"/>
        <v>#DIV/0!</v>
      </c>
      <c r="AH43" s="19">
        <f t="shared" si="17"/>
        <v>0</v>
      </c>
      <c r="AI43" s="24">
        <f t="shared" si="17"/>
        <v>0</v>
      </c>
      <c r="AJ43" s="24">
        <f t="shared" si="17"/>
        <v>0</v>
      </c>
      <c r="AK43" s="24">
        <f t="shared" si="17"/>
        <v>0</v>
      </c>
      <c r="AL43" s="24">
        <f t="shared" si="17"/>
        <v>0</v>
      </c>
      <c r="AM43" s="19">
        <f t="shared" si="17"/>
        <v>0</v>
      </c>
      <c r="AN43" s="25" t="e">
        <f t="shared" si="4"/>
        <v>#DIV/0!</v>
      </c>
    </row>
    <row r="44" spans="24:40">
      <c r="AE44" s="15">
        <f t="shared" si="2"/>
        <v>0</v>
      </c>
      <c r="AF44" s="17" t="e">
        <f t="shared" si="0"/>
        <v>#VALUE!</v>
      </c>
      <c r="AG44" s="18" t="e">
        <f t="shared" si="1"/>
        <v>#DIV/0!</v>
      </c>
      <c r="AH44" s="19">
        <f t="shared" si="17"/>
        <v>0</v>
      </c>
      <c r="AI44" s="24">
        <f t="shared" si="17"/>
        <v>0</v>
      </c>
      <c r="AJ44" s="24">
        <f t="shared" si="17"/>
        <v>0</v>
      </c>
      <c r="AK44" s="24">
        <f t="shared" si="17"/>
        <v>0</v>
      </c>
      <c r="AL44" s="24">
        <f t="shared" si="17"/>
        <v>0</v>
      </c>
      <c r="AM44" s="19">
        <f t="shared" si="17"/>
        <v>0</v>
      </c>
      <c r="AN44" s="25" t="e">
        <f t="shared" si="4"/>
        <v>#DIV/0!</v>
      </c>
    </row>
    <row r="45" spans="24:40">
      <c r="AE45" s="15">
        <f t="shared" si="2"/>
        <v>0</v>
      </c>
      <c r="AF45" s="17" t="e">
        <f t="shared" si="0"/>
        <v>#VALUE!</v>
      </c>
      <c r="AG45" s="18" t="e">
        <f t="shared" si="1"/>
        <v>#DIV/0!</v>
      </c>
      <c r="AH45" s="19">
        <f t="shared" si="17"/>
        <v>0</v>
      </c>
      <c r="AI45" s="24">
        <f t="shared" si="17"/>
        <v>0</v>
      </c>
      <c r="AJ45" s="24">
        <f t="shared" si="17"/>
        <v>0</v>
      </c>
      <c r="AK45" s="24">
        <f t="shared" si="17"/>
        <v>0</v>
      </c>
      <c r="AL45" s="24">
        <f t="shared" si="17"/>
        <v>0</v>
      </c>
      <c r="AM45" s="19">
        <f t="shared" si="17"/>
        <v>0</v>
      </c>
      <c r="AN45" s="25" t="e">
        <f t="shared" si="4"/>
        <v>#DIV/0!</v>
      </c>
    </row>
    <row r="46" spans="24:40">
      <c r="AE46" s="15">
        <f t="shared" si="2"/>
        <v>0</v>
      </c>
      <c r="AF46" s="17" t="e">
        <f t="shared" si="0"/>
        <v>#VALUE!</v>
      </c>
      <c r="AG46" s="18" t="e">
        <f t="shared" si="1"/>
        <v>#DIV/0!</v>
      </c>
      <c r="AH46" s="19">
        <f t="shared" si="17"/>
        <v>0</v>
      </c>
      <c r="AI46" s="24">
        <f t="shared" si="17"/>
        <v>0</v>
      </c>
      <c r="AJ46" s="24">
        <f t="shared" si="17"/>
        <v>0</v>
      </c>
      <c r="AK46" s="24">
        <f t="shared" si="17"/>
        <v>0</v>
      </c>
      <c r="AL46" s="24">
        <f t="shared" si="17"/>
        <v>0</v>
      </c>
      <c r="AM46" s="19">
        <f t="shared" si="17"/>
        <v>0</v>
      </c>
      <c r="AN46" s="25" t="e">
        <f t="shared" si="4"/>
        <v>#DIV/0!</v>
      </c>
    </row>
    <row r="47" spans="24:40">
      <c r="AE47" s="15">
        <f t="shared" si="2"/>
        <v>0</v>
      </c>
      <c r="AF47" s="17" t="e">
        <f t="shared" si="0"/>
        <v>#VALUE!</v>
      </c>
      <c r="AG47" s="18" t="e">
        <f t="shared" si="1"/>
        <v>#DIV/0!</v>
      </c>
      <c r="AH47" s="19">
        <f t="shared" si="17"/>
        <v>0</v>
      </c>
      <c r="AI47" s="24">
        <f t="shared" si="17"/>
        <v>0</v>
      </c>
      <c r="AJ47" s="24">
        <f t="shared" si="17"/>
        <v>0</v>
      </c>
      <c r="AK47" s="24">
        <f t="shared" si="17"/>
        <v>0</v>
      </c>
      <c r="AL47" s="24">
        <f t="shared" si="17"/>
        <v>0</v>
      </c>
      <c r="AM47" s="19">
        <f t="shared" si="17"/>
        <v>0</v>
      </c>
      <c r="AN47" s="25" t="e">
        <f t="shared" si="4"/>
        <v>#DIV/0!</v>
      </c>
    </row>
    <row r="48" spans="24:40">
      <c r="AE48" s="15">
        <f t="shared" si="2"/>
        <v>0</v>
      </c>
      <c r="AF48" s="17" t="e">
        <f t="shared" si="0"/>
        <v>#VALUE!</v>
      </c>
      <c r="AG48" s="18" t="e">
        <f t="shared" si="1"/>
        <v>#DIV/0!</v>
      </c>
      <c r="AH48" s="19">
        <f t="shared" si="17"/>
        <v>0</v>
      </c>
      <c r="AI48" s="24">
        <f t="shared" si="17"/>
        <v>0</v>
      </c>
      <c r="AJ48" s="24">
        <f t="shared" si="17"/>
        <v>0</v>
      </c>
      <c r="AK48" s="24">
        <f t="shared" si="17"/>
        <v>0</v>
      </c>
      <c r="AL48" s="24">
        <f t="shared" si="17"/>
        <v>0</v>
      </c>
      <c r="AM48" s="19">
        <f t="shared" si="17"/>
        <v>0</v>
      </c>
      <c r="AN48" s="25" t="e">
        <f t="shared" si="4"/>
        <v>#DIV/0!</v>
      </c>
    </row>
    <row r="49" spans="31:40">
      <c r="AE49" s="15">
        <f t="shared" si="2"/>
        <v>0</v>
      </c>
      <c r="AF49" s="17" t="e">
        <f t="shared" si="0"/>
        <v>#VALUE!</v>
      </c>
      <c r="AG49" s="18" t="e">
        <f t="shared" si="1"/>
        <v>#DIV/0!</v>
      </c>
      <c r="AH49" s="19">
        <f t="shared" si="17"/>
        <v>0</v>
      </c>
      <c r="AI49" s="24">
        <f t="shared" si="17"/>
        <v>0</v>
      </c>
      <c r="AJ49" s="24">
        <f t="shared" si="17"/>
        <v>0</v>
      </c>
      <c r="AK49" s="24">
        <f t="shared" si="17"/>
        <v>0</v>
      </c>
      <c r="AL49" s="24">
        <f t="shared" si="17"/>
        <v>0</v>
      </c>
      <c r="AM49" s="19">
        <f t="shared" si="17"/>
        <v>0</v>
      </c>
      <c r="AN49" s="25" t="e">
        <f t="shared" si="4"/>
        <v>#DIV/0!</v>
      </c>
    </row>
    <row r="50" spans="31:40">
      <c r="AE50" s="15">
        <f t="shared" si="2"/>
        <v>0</v>
      </c>
      <c r="AF50" s="17" t="e">
        <f t="shared" si="0"/>
        <v>#VALUE!</v>
      </c>
      <c r="AG50" s="18" t="e">
        <f t="shared" si="1"/>
        <v>#DIV/0!</v>
      </c>
      <c r="AH50" s="19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19">
        <f t="shared" si="17"/>
        <v>0</v>
      </c>
      <c r="AN50" s="25" t="e">
        <f t="shared" si="4"/>
        <v>#DIV/0!</v>
      </c>
    </row>
    <row r="51" spans="31:40">
      <c r="AE51" s="15">
        <f t="shared" si="2"/>
        <v>0</v>
      </c>
      <c r="AF51" s="17" t="e">
        <f t="shared" si="0"/>
        <v>#VALUE!</v>
      </c>
      <c r="AG51" s="18" t="e">
        <f t="shared" si="1"/>
        <v>#DIV/0!</v>
      </c>
      <c r="AH51" s="19">
        <f t="shared" ref="AH51:AM55" si="18">Y51-Y50</f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19">
        <f t="shared" si="18"/>
        <v>0</v>
      </c>
      <c r="AN51" s="25" t="e">
        <f t="shared" si="4"/>
        <v>#DIV/0!</v>
      </c>
    </row>
    <row r="52" spans="31:40">
      <c r="AE52" s="15">
        <f t="shared" si="2"/>
        <v>0</v>
      </c>
      <c r="AF52" s="17" t="e">
        <f t="shared" si="0"/>
        <v>#VALUE!</v>
      </c>
      <c r="AG52" s="18" t="e">
        <f t="shared" si="1"/>
        <v>#DIV/0!</v>
      </c>
      <c r="AH52" s="19">
        <f t="shared" si="18"/>
        <v>0</v>
      </c>
      <c r="AI52" s="24">
        <f t="shared" si="18"/>
        <v>0</v>
      </c>
      <c r="AJ52" s="24">
        <f t="shared" si="18"/>
        <v>0</v>
      </c>
      <c r="AK52" s="24">
        <f t="shared" si="18"/>
        <v>0</v>
      </c>
      <c r="AL52" s="24">
        <f t="shared" si="18"/>
        <v>0</v>
      </c>
      <c r="AM52" s="19">
        <f t="shared" si="18"/>
        <v>0</v>
      </c>
      <c r="AN52" s="25" t="e">
        <f t="shared" si="4"/>
        <v>#DIV/0!</v>
      </c>
    </row>
    <row r="53" spans="31:40">
      <c r="AE53" s="15">
        <f t="shared" si="2"/>
        <v>0</v>
      </c>
      <c r="AF53" s="17" t="e">
        <f t="shared" si="0"/>
        <v>#VALUE!</v>
      </c>
      <c r="AG53" s="18" t="e">
        <f t="shared" si="1"/>
        <v>#DIV/0!</v>
      </c>
      <c r="AH53" s="19">
        <f t="shared" si="18"/>
        <v>0</v>
      </c>
      <c r="AI53" s="24">
        <f t="shared" si="18"/>
        <v>0</v>
      </c>
      <c r="AJ53" s="24">
        <f t="shared" si="18"/>
        <v>0</v>
      </c>
      <c r="AK53" s="24">
        <f t="shared" si="18"/>
        <v>0</v>
      </c>
      <c r="AL53" s="24">
        <f t="shared" si="18"/>
        <v>0</v>
      </c>
      <c r="AM53" s="19">
        <f t="shared" si="18"/>
        <v>0</v>
      </c>
      <c r="AN53" s="25" t="e">
        <f t="shared" si="4"/>
        <v>#DIV/0!</v>
      </c>
    </row>
    <row r="54" spans="31:40">
      <c r="AE54" s="15">
        <f t="shared" si="2"/>
        <v>0</v>
      </c>
      <c r="AF54" s="17" t="e">
        <f t="shared" si="0"/>
        <v>#VALUE!</v>
      </c>
      <c r="AG54" s="18" t="e">
        <f t="shared" si="1"/>
        <v>#DIV/0!</v>
      </c>
      <c r="AH54" s="19">
        <f t="shared" si="18"/>
        <v>0</v>
      </c>
      <c r="AI54" s="24">
        <f t="shared" si="18"/>
        <v>0</v>
      </c>
      <c r="AJ54" s="24">
        <f t="shared" si="18"/>
        <v>0</v>
      </c>
      <c r="AK54" s="24">
        <f t="shared" si="18"/>
        <v>0</v>
      </c>
      <c r="AL54" s="24">
        <f t="shared" si="18"/>
        <v>0</v>
      </c>
      <c r="AM54" s="19">
        <f t="shared" si="18"/>
        <v>0</v>
      </c>
      <c r="AN54" s="25" t="e">
        <f t="shared" si="4"/>
        <v>#DIV/0!</v>
      </c>
    </row>
    <row r="55" spans="31:40">
      <c r="AE55" s="15">
        <f t="shared" si="2"/>
        <v>0</v>
      </c>
      <c r="AF55" s="17" t="e">
        <f t="shared" si="0"/>
        <v>#VALUE!</v>
      </c>
      <c r="AG55" s="18" t="e">
        <f t="shared" si="1"/>
        <v>#DIV/0!</v>
      </c>
      <c r="AH55" s="19">
        <f t="shared" si="18"/>
        <v>0</v>
      </c>
      <c r="AI55" s="24">
        <f t="shared" si="18"/>
        <v>0</v>
      </c>
      <c r="AJ55" s="24">
        <f t="shared" si="18"/>
        <v>0</v>
      </c>
      <c r="AK55" s="24">
        <f t="shared" si="18"/>
        <v>0</v>
      </c>
      <c r="AL55" s="24">
        <f t="shared" si="18"/>
        <v>0</v>
      </c>
      <c r="AM55" s="19">
        <f t="shared" si="18"/>
        <v>0</v>
      </c>
      <c r="AN55" s="25" t="e">
        <f t="shared" si="4"/>
        <v>#DIV/0!</v>
      </c>
    </row>
  </sheetData>
  <mergeCells count="9">
    <mergeCell ref="N1:P1"/>
    <mergeCell ref="Q1:S1"/>
    <mergeCell ref="T1:W1"/>
    <mergeCell ref="B1:B2"/>
    <mergeCell ref="C1:C2"/>
    <mergeCell ref="D1:D2"/>
    <mergeCell ref="E1:G1"/>
    <mergeCell ref="H1:J1"/>
    <mergeCell ref="K1:M1"/>
  </mergeCells>
  <phoneticPr fontId="1" type="noConversion"/>
  <dataValidations count="1">
    <dataValidation type="list" allowBlank="1" showInputMessage="1" showErrorMessage="1" sqref="A18:A19" xr:uid="{2619B268-40B0-475A-BEF9-3290BD7330B7}">
      <formula1>$X:$X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C3DBCE-30D4-4869-8263-57071A0727D0}">
          <x14:formula1>
            <xm:f>資料輸入!$N:$N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39</vt:i4>
      </vt:variant>
      <vt:variant>
        <vt:lpstr>具名範圍</vt:lpstr>
      </vt:variant>
      <vt:variant>
        <vt:i4>614</vt:i4>
      </vt:variant>
    </vt:vector>
  </HeadingPairs>
  <TitlesOfParts>
    <vt:vector size="653" baseType="lpstr">
      <vt:lpstr>比賽時間輸入</vt:lpstr>
      <vt:lpstr>資料輸入</vt:lpstr>
      <vt:lpstr>總表</vt:lpstr>
      <vt:lpstr>蘇柏亞</vt:lpstr>
      <vt:lpstr>羅嘉翎</vt:lpstr>
      <vt:lpstr>林唯均</vt:lpstr>
      <vt:lpstr>黃映瑄</vt:lpstr>
      <vt:lpstr>張芮恩</vt:lpstr>
      <vt:lpstr>邱少萱</vt:lpstr>
      <vt:lpstr>劉侑芸</vt:lpstr>
      <vt:lpstr>江宜珊</vt:lpstr>
      <vt:lpstr>金怡君</vt:lpstr>
      <vt:lpstr>范羽喬</vt:lpstr>
      <vt:lpstr>王薇嘉</vt:lpstr>
      <vt:lpstr>王婕菱</vt:lpstr>
      <vt:lpstr>林家嫙</vt:lpstr>
      <vt:lpstr>蔣芷昀</vt:lpstr>
      <vt:lpstr>郭依梵</vt:lpstr>
      <vt:lpstr>高心怡</vt:lpstr>
      <vt:lpstr>謝依玲</vt:lpstr>
      <vt:lpstr>陳沛妤</vt:lpstr>
      <vt:lpstr>鄧鈺臻</vt:lpstr>
      <vt:lpstr>徐彧媐</vt:lpstr>
      <vt:lpstr>黃鈺仁</vt:lpstr>
      <vt:lpstr>邱義睿</vt:lpstr>
      <vt:lpstr>李孟恩</vt:lpstr>
      <vt:lpstr>徐晧祐</vt:lpstr>
      <vt:lpstr>陳鵬仁</vt:lpstr>
      <vt:lpstr>陳亮希</vt:lpstr>
      <vt:lpstr>洪俊義</vt:lpstr>
      <vt:lpstr>潘奎恩</vt:lpstr>
      <vt:lpstr>蔡昇良</vt:lpstr>
      <vt:lpstr>謝宗佑</vt:lpstr>
      <vt:lpstr>黃卓乘</vt:lpstr>
      <vt:lpstr>巫少輔</vt:lpstr>
      <vt:lpstr>李祈恩</vt:lpstr>
      <vt:lpstr>潘奎安</vt:lpstr>
      <vt:lpstr>王律喆</vt:lpstr>
      <vt:lpstr>黃宇睿</vt:lpstr>
      <vt:lpstr>王律喆!上次量測</vt:lpstr>
      <vt:lpstr>王婕菱!上次量測</vt:lpstr>
      <vt:lpstr>王薇嘉!上次量測</vt:lpstr>
      <vt:lpstr>江宜珊!上次量測</vt:lpstr>
      <vt:lpstr>巫少輔!上次量測</vt:lpstr>
      <vt:lpstr>李孟恩!上次量測</vt:lpstr>
      <vt:lpstr>李祈恩!上次量測</vt:lpstr>
      <vt:lpstr>林家嫙!上次量測</vt:lpstr>
      <vt:lpstr>林唯均!上次量測</vt:lpstr>
      <vt:lpstr>邱少萱!上次量測</vt:lpstr>
      <vt:lpstr>邱義睿!上次量測</vt:lpstr>
      <vt:lpstr>金怡君!上次量測</vt:lpstr>
      <vt:lpstr>洪俊義!上次量測</vt:lpstr>
      <vt:lpstr>范羽喬!上次量測</vt:lpstr>
      <vt:lpstr>徐彧媐!上次量測</vt:lpstr>
      <vt:lpstr>徐晧祐!上次量測</vt:lpstr>
      <vt:lpstr>高心怡!上次量測</vt:lpstr>
      <vt:lpstr>張芮恩!上次量測</vt:lpstr>
      <vt:lpstr>郭依梵!上次量測</vt:lpstr>
      <vt:lpstr>陳沛妤!上次量測</vt:lpstr>
      <vt:lpstr>陳亮希!上次量測</vt:lpstr>
      <vt:lpstr>陳鵬仁!上次量測</vt:lpstr>
      <vt:lpstr>黃宇睿!上次量測</vt:lpstr>
      <vt:lpstr>黃卓乘!上次量測</vt:lpstr>
      <vt:lpstr>黃映瑄!上次量測</vt:lpstr>
      <vt:lpstr>劉侑芸!上次量測</vt:lpstr>
      <vt:lpstr>潘奎安!上次量測</vt:lpstr>
      <vt:lpstr>潘奎恩!上次量測</vt:lpstr>
      <vt:lpstr>蔡昇良!上次量測</vt:lpstr>
      <vt:lpstr>蔣芷昀!上次量測</vt:lpstr>
      <vt:lpstr>鄧鈺臻!上次量測</vt:lpstr>
      <vt:lpstr>謝依玲!上次量測</vt:lpstr>
      <vt:lpstr>謝宗佑!上次量測</vt:lpstr>
      <vt:lpstr>羅嘉翎!上次量測</vt:lpstr>
      <vt:lpstr>蘇柏亞!上次量測</vt:lpstr>
      <vt:lpstr>上次量測</vt:lpstr>
      <vt:lpstr>王律喆!日期</vt:lpstr>
      <vt:lpstr>王婕菱!日期</vt:lpstr>
      <vt:lpstr>王薇嘉!日期</vt:lpstr>
      <vt:lpstr>江宜珊!日期</vt:lpstr>
      <vt:lpstr>巫少輔!日期</vt:lpstr>
      <vt:lpstr>李孟恩!日期</vt:lpstr>
      <vt:lpstr>李祈恩!日期</vt:lpstr>
      <vt:lpstr>林家嫙!日期</vt:lpstr>
      <vt:lpstr>林唯均!日期</vt:lpstr>
      <vt:lpstr>邱少萱!日期</vt:lpstr>
      <vt:lpstr>邱義睿!日期</vt:lpstr>
      <vt:lpstr>金怡君!日期</vt:lpstr>
      <vt:lpstr>洪俊義!日期</vt:lpstr>
      <vt:lpstr>范羽喬!日期</vt:lpstr>
      <vt:lpstr>徐彧媐!日期</vt:lpstr>
      <vt:lpstr>徐晧祐!日期</vt:lpstr>
      <vt:lpstr>高心怡!日期</vt:lpstr>
      <vt:lpstr>張芮恩!日期</vt:lpstr>
      <vt:lpstr>郭依梵!日期</vt:lpstr>
      <vt:lpstr>陳沛妤!日期</vt:lpstr>
      <vt:lpstr>陳亮希!日期</vt:lpstr>
      <vt:lpstr>陳鵬仁!日期</vt:lpstr>
      <vt:lpstr>黃宇睿!日期</vt:lpstr>
      <vt:lpstr>黃卓乘!日期</vt:lpstr>
      <vt:lpstr>黃映瑄!日期</vt:lpstr>
      <vt:lpstr>黃鈺仁!日期</vt:lpstr>
      <vt:lpstr>劉侑芸!日期</vt:lpstr>
      <vt:lpstr>潘奎安!日期</vt:lpstr>
      <vt:lpstr>潘奎恩!日期</vt:lpstr>
      <vt:lpstr>蔡昇良!日期</vt:lpstr>
      <vt:lpstr>蔣芷昀!日期</vt:lpstr>
      <vt:lpstr>鄧鈺臻!日期</vt:lpstr>
      <vt:lpstr>謝依玲!日期</vt:lpstr>
      <vt:lpstr>謝宗佑!日期</vt:lpstr>
      <vt:lpstr>羅嘉翎!日期</vt:lpstr>
      <vt:lpstr>蘇柏亞!日期</vt:lpstr>
      <vt:lpstr>比賽日期</vt:lpstr>
      <vt:lpstr>比賽種類</vt:lpstr>
      <vt:lpstr>王律喆!水分變化</vt:lpstr>
      <vt:lpstr>王婕菱!水分變化</vt:lpstr>
      <vt:lpstr>王薇嘉!水分變化</vt:lpstr>
      <vt:lpstr>江宜珊!水分變化</vt:lpstr>
      <vt:lpstr>巫少輔!水分變化</vt:lpstr>
      <vt:lpstr>李孟恩!水分變化</vt:lpstr>
      <vt:lpstr>李祈恩!水分變化</vt:lpstr>
      <vt:lpstr>林家嫙!水分變化</vt:lpstr>
      <vt:lpstr>林唯均!水分變化</vt:lpstr>
      <vt:lpstr>邱少萱!水分變化</vt:lpstr>
      <vt:lpstr>邱義睿!水分變化</vt:lpstr>
      <vt:lpstr>金怡君!水分變化</vt:lpstr>
      <vt:lpstr>洪俊義!水分變化</vt:lpstr>
      <vt:lpstr>范羽喬!水分變化</vt:lpstr>
      <vt:lpstr>徐彧媐!水分變化</vt:lpstr>
      <vt:lpstr>徐晧祐!水分變化</vt:lpstr>
      <vt:lpstr>高心怡!水分變化</vt:lpstr>
      <vt:lpstr>張芮恩!水分變化</vt:lpstr>
      <vt:lpstr>郭依梵!水分變化</vt:lpstr>
      <vt:lpstr>陳沛妤!水分變化</vt:lpstr>
      <vt:lpstr>陳亮希!水分變化</vt:lpstr>
      <vt:lpstr>陳鵬仁!水分變化</vt:lpstr>
      <vt:lpstr>黃宇睿!水分變化</vt:lpstr>
      <vt:lpstr>黃卓乘!水分變化</vt:lpstr>
      <vt:lpstr>黃映瑄!水分變化</vt:lpstr>
      <vt:lpstr>黃鈺仁!水分變化</vt:lpstr>
      <vt:lpstr>劉侑芸!水分變化</vt:lpstr>
      <vt:lpstr>潘奎安!水分變化</vt:lpstr>
      <vt:lpstr>潘奎恩!水分變化</vt:lpstr>
      <vt:lpstr>蔡昇良!水分變化</vt:lpstr>
      <vt:lpstr>蔣芷昀!水分變化</vt:lpstr>
      <vt:lpstr>鄧鈺臻!水分變化</vt:lpstr>
      <vt:lpstr>謝依玲!水分變化</vt:lpstr>
      <vt:lpstr>謝宗佑!水分變化</vt:lpstr>
      <vt:lpstr>羅嘉翎!水分變化</vt:lpstr>
      <vt:lpstr>蘇柏亞!水分變化</vt:lpstr>
      <vt:lpstr>王律喆!水分變化KG</vt:lpstr>
      <vt:lpstr>王婕菱!水分變化KG</vt:lpstr>
      <vt:lpstr>王薇嘉!水分變化KG</vt:lpstr>
      <vt:lpstr>江宜珊!水分變化KG</vt:lpstr>
      <vt:lpstr>巫少輔!水分變化KG</vt:lpstr>
      <vt:lpstr>李孟恩!水分變化KG</vt:lpstr>
      <vt:lpstr>李祈恩!水分變化KG</vt:lpstr>
      <vt:lpstr>林家嫙!水分變化KG</vt:lpstr>
      <vt:lpstr>林唯均!水分變化KG</vt:lpstr>
      <vt:lpstr>邱少萱!水分變化KG</vt:lpstr>
      <vt:lpstr>邱義睿!水分變化KG</vt:lpstr>
      <vt:lpstr>金怡君!水分變化KG</vt:lpstr>
      <vt:lpstr>洪俊義!水分變化KG</vt:lpstr>
      <vt:lpstr>范羽喬!水分變化KG</vt:lpstr>
      <vt:lpstr>徐彧媐!水分變化KG</vt:lpstr>
      <vt:lpstr>徐晧祐!水分變化KG</vt:lpstr>
      <vt:lpstr>高心怡!水分變化KG</vt:lpstr>
      <vt:lpstr>張芮恩!水分變化KG</vt:lpstr>
      <vt:lpstr>郭依梵!水分變化KG</vt:lpstr>
      <vt:lpstr>陳沛妤!水分變化KG</vt:lpstr>
      <vt:lpstr>陳亮希!水分變化KG</vt:lpstr>
      <vt:lpstr>陳鵬仁!水分變化KG</vt:lpstr>
      <vt:lpstr>黃宇睿!水分變化KG</vt:lpstr>
      <vt:lpstr>黃卓乘!水分變化KG</vt:lpstr>
      <vt:lpstr>黃映瑄!水分變化KG</vt:lpstr>
      <vt:lpstr>劉侑芸!水分變化KG</vt:lpstr>
      <vt:lpstr>潘奎安!水分變化KG</vt:lpstr>
      <vt:lpstr>潘奎恩!水分變化KG</vt:lpstr>
      <vt:lpstr>蔡昇良!水分變化KG</vt:lpstr>
      <vt:lpstr>蔣芷昀!水分變化KG</vt:lpstr>
      <vt:lpstr>鄧鈺臻!水分變化KG</vt:lpstr>
      <vt:lpstr>謝依玲!水分變化KG</vt:lpstr>
      <vt:lpstr>謝宗佑!水分變化KG</vt:lpstr>
      <vt:lpstr>羅嘉翎!水分變化KG</vt:lpstr>
      <vt:lpstr>蘇柏亞!水分變化KG</vt:lpstr>
      <vt:lpstr>水分變化KG</vt:lpstr>
      <vt:lpstr>王律喆!去脂重_kg</vt:lpstr>
      <vt:lpstr>王婕菱!去脂重_kg</vt:lpstr>
      <vt:lpstr>王薇嘉!去脂重_kg</vt:lpstr>
      <vt:lpstr>江宜珊!去脂重_kg</vt:lpstr>
      <vt:lpstr>巫少輔!去脂重_kg</vt:lpstr>
      <vt:lpstr>李孟恩!去脂重_kg</vt:lpstr>
      <vt:lpstr>李祈恩!去脂重_kg</vt:lpstr>
      <vt:lpstr>林家嫙!去脂重_kg</vt:lpstr>
      <vt:lpstr>林唯均!去脂重_kg</vt:lpstr>
      <vt:lpstr>邱少萱!去脂重_kg</vt:lpstr>
      <vt:lpstr>邱義睿!去脂重_kg</vt:lpstr>
      <vt:lpstr>金怡君!去脂重_kg</vt:lpstr>
      <vt:lpstr>洪俊義!去脂重_kg</vt:lpstr>
      <vt:lpstr>范羽喬!去脂重_kg</vt:lpstr>
      <vt:lpstr>徐彧媐!去脂重_kg</vt:lpstr>
      <vt:lpstr>徐晧祐!去脂重_kg</vt:lpstr>
      <vt:lpstr>高心怡!去脂重_kg</vt:lpstr>
      <vt:lpstr>張芮恩!去脂重_kg</vt:lpstr>
      <vt:lpstr>郭依梵!去脂重_kg</vt:lpstr>
      <vt:lpstr>陳沛妤!去脂重_kg</vt:lpstr>
      <vt:lpstr>陳亮希!去脂重_kg</vt:lpstr>
      <vt:lpstr>陳鵬仁!去脂重_kg</vt:lpstr>
      <vt:lpstr>黃宇睿!去脂重_kg</vt:lpstr>
      <vt:lpstr>黃卓乘!去脂重_kg</vt:lpstr>
      <vt:lpstr>黃映瑄!去脂重_kg</vt:lpstr>
      <vt:lpstr>黃鈺仁!去脂重_kg</vt:lpstr>
      <vt:lpstr>劉侑芸!去脂重_kg</vt:lpstr>
      <vt:lpstr>潘奎安!去脂重_kg</vt:lpstr>
      <vt:lpstr>潘奎恩!去脂重_kg</vt:lpstr>
      <vt:lpstr>蔡昇良!去脂重_kg</vt:lpstr>
      <vt:lpstr>蔣芷昀!去脂重_kg</vt:lpstr>
      <vt:lpstr>鄧鈺臻!去脂重_kg</vt:lpstr>
      <vt:lpstr>謝依玲!去脂重_kg</vt:lpstr>
      <vt:lpstr>謝宗佑!去脂重_kg</vt:lpstr>
      <vt:lpstr>羅嘉翎!去脂重_kg</vt:lpstr>
      <vt:lpstr>蘇柏亞!去脂重_kg</vt:lpstr>
      <vt:lpstr>王律喆!去脂重變化</vt:lpstr>
      <vt:lpstr>王婕菱!去脂重變化</vt:lpstr>
      <vt:lpstr>王薇嘉!去脂重變化</vt:lpstr>
      <vt:lpstr>江宜珊!去脂重變化</vt:lpstr>
      <vt:lpstr>巫少輔!去脂重變化</vt:lpstr>
      <vt:lpstr>李孟恩!去脂重變化</vt:lpstr>
      <vt:lpstr>李祈恩!去脂重變化</vt:lpstr>
      <vt:lpstr>林家嫙!去脂重變化</vt:lpstr>
      <vt:lpstr>林唯均!去脂重變化</vt:lpstr>
      <vt:lpstr>邱少萱!去脂重變化</vt:lpstr>
      <vt:lpstr>邱義睿!去脂重變化</vt:lpstr>
      <vt:lpstr>金怡君!去脂重變化</vt:lpstr>
      <vt:lpstr>洪俊義!去脂重變化</vt:lpstr>
      <vt:lpstr>范羽喬!去脂重變化</vt:lpstr>
      <vt:lpstr>徐彧媐!去脂重變化</vt:lpstr>
      <vt:lpstr>徐晧祐!去脂重變化</vt:lpstr>
      <vt:lpstr>高心怡!去脂重變化</vt:lpstr>
      <vt:lpstr>張芮恩!去脂重變化</vt:lpstr>
      <vt:lpstr>郭依梵!去脂重變化</vt:lpstr>
      <vt:lpstr>陳沛妤!去脂重變化</vt:lpstr>
      <vt:lpstr>陳亮希!去脂重變化</vt:lpstr>
      <vt:lpstr>陳鵬仁!去脂重變化</vt:lpstr>
      <vt:lpstr>黃宇睿!去脂重變化</vt:lpstr>
      <vt:lpstr>黃卓乘!去脂重變化</vt:lpstr>
      <vt:lpstr>黃映瑄!去脂重變化</vt:lpstr>
      <vt:lpstr>黃鈺仁!去脂重變化</vt:lpstr>
      <vt:lpstr>劉侑芸!去脂重變化</vt:lpstr>
      <vt:lpstr>潘奎安!去脂重變化</vt:lpstr>
      <vt:lpstr>潘奎恩!去脂重變化</vt:lpstr>
      <vt:lpstr>蔡昇良!去脂重變化</vt:lpstr>
      <vt:lpstr>蔣芷昀!去脂重變化</vt:lpstr>
      <vt:lpstr>鄧鈺臻!去脂重變化</vt:lpstr>
      <vt:lpstr>謝依玲!去脂重變化</vt:lpstr>
      <vt:lpstr>謝宗佑!去脂重變化</vt:lpstr>
      <vt:lpstr>羅嘉翎!去脂重變化</vt:lpstr>
      <vt:lpstr>蘇柏亞!去脂重變化</vt:lpstr>
      <vt:lpstr>王律喆!肌肉量</vt:lpstr>
      <vt:lpstr>王婕菱!肌肉量</vt:lpstr>
      <vt:lpstr>王薇嘉!肌肉量</vt:lpstr>
      <vt:lpstr>江宜珊!肌肉量</vt:lpstr>
      <vt:lpstr>巫少輔!肌肉量</vt:lpstr>
      <vt:lpstr>李孟恩!肌肉量</vt:lpstr>
      <vt:lpstr>李祈恩!肌肉量</vt:lpstr>
      <vt:lpstr>林家嫙!肌肉量</vt:lpstr>
      <vt:lpstr>林唯均!肌肉量</vt:lpstr>
      <vt:lpstr>邱少萱!肌肉量</vt:lpstr>
      <vt:lpstr>邱義睿!肌肉量</vt:lpstr>
      <vt:lpstr>金怡君!肌肉量</vt:lpstr>
      <vt:lpstr>洪俊義!肌肉量</vt:lpstr>
      <vt:lpstr>范羽喬!肌肉量</vt:lpstr>
      <vt:lpstr>徐彧媐!肌肉量</vt:lpstr>
      <vt:lpstr>徐晧祐!肌肉量</vt:lpstr>
      <vt:lpstr>高心怡!肌肉量</vt:lpstr>
      <vt:lpstr>張芮恩!肌肉量</vt:lpstr>
      <vt:lpstr>郭依梵!肌肉量</vt:lpstr>
      <vt:lpstr>陳沛妤!肌肉量</vt:lpstr>
      <vt:lpstr>陳亮希!肌肉量</vt:lpstr>
      <vt:lpstr>陳鵬仁!肌肉量</vt:lpstr>
      <vt:lpstr>黃宇睿!肌肉量</vt:lpstr>
      <vt:lpstr>黃卓乘!肌肉量</vt:lpstr>
      <vt:lpstr>黃映瑄!肌肉量</vt:lpstr>
      <vt:lpstr>劉侑芸!肌肉量</vt:lpstr>
      <vt:lpstr>潘奎安!肌肉量</vt:lpstr>
      <vt:lpstr>潘奎恩!肌肉量</vt:lpstr>
      <vt:lpstr>蔡昇良!肌肉量</vt:lpstr>
      <vt:lpstr>蔣芷昀!肌肉量</vt:lpstr>
      <vt:lpstr>鄧鈺臻!肌肉量</vt:lpstr>
      <vt:lpstr>謝依玲!肌肉量</vt:lpstr>
      <vt:lpstr>謝宗佑!肌肉量</vt:lpstr>
      <vt:lpstr>羅嘉翎!肌肉量</vt:lpstr>
      <vt:lpstr>蘇柏亞!肌肉量</vt:lpstr>
      <vt:lpstr>肌肉量</vt:lpstr>
      <vt:lpstr>王律喆!肌肉量變化</vt:lpstr>
      <vt:lpstr>王婕菱!肌肉量變化</vt:lpstr>
      <vt:lpstr>王薇嘉!肌肉量變化</vt:lpstr>
      <vt:lpstr>江宜珊!肌肉量變化</vt:lpstr>
      <vt:lpstr>巫少輔!肌肉量變化</vt:lpstr>
      <vt:lpstr>李孟恩!肌肉量變化</vt:lpstr>
      <vt:lpstr>李祈恩!肌肉量變化</vt:lpstr>
      <vt:lpstr>林家嫙!肌肉量變化</vt:lpstr>
      <vt:lpstr>林唯均!肌肉量變化</vt:lpstr>
      <vt:lpstr>邱少萱!肌肉量變化</vt:lpstr>
      <vt:lpstr>邱義睿!肌肉量變化</vt:lpstr>
      <vt:lpstr>金怡君!肌肉量變化</vt:lpstr>
      <vt:lpstr>洪俊義!肌肉量變化</vt:lpstr>
      <vt:lpstr>范羽喬!肌肉量變化</vt:lpstr>
      <vt:lpstr>徐彧媐!肌肉量變化</vt:lpstr>
      <vt:lpstr>徐晧祐!肌肉量變化</vt:lpstr>
      <vt:lpstr>高心怡!肌肉量變化</vt:lpstr>
      <vt:lpstr>張芮恩!肌肉量變化</vt:lpstr>
      <vt:lpstr>郭依梵!肌肉量變化</vt:lpstr>
      <vt:lpstr>陳沛妤!肌肉量變化</vt:lpstr>
      <vt:lpstr>陳亮希!肌肉量變化</vt:lpstr>
      <vt:lpstr>陳鵬仁!肌肉量變化</vt:lpstr>
      <vt:lpstr>黃宇睿!肌肉量變化</vt:lpstr>
      <vt:lpstr>黃卓乘!肌肉量變化</vt:lpstr>
      <vt:lpstr>黃映瑄!肌肉量變化</vt:lpstr>
      <vt:lpstr>黃鈺仁!肌肉量變化</vt:lpstr>
      <vt:lpstr>劉侑芸!肌肉量變化</vt:lpstr>
      <vt:lpstr>潘奎安!肌肉量變化</vt:lpstr>
      <vt:lpstr>潘奎恩!肌肉量變化</vt:lpstr>
      <vt:lpstr>蔡昇良!肌肉量變化</vt:lpstr>
      <vt:lpstr>蔣芷昀!肌肉量變化</vt:lpstr>
      <vt:lpstr>鄧鈺臻!肌肉量變化</vt:lpstr>
      <vt:lpstr>謝依玲!肌肉量變化</vt:lpstr>
      <vt:lpstr>謝宗佑!肌肉量變化</vt:lpstr>
      <vt:lpstr>羅嘉翎!肌肉量變化</vt:lpstr>
      <vt:lpstr>蘇柏亞!肌肉量變化</vt:lpstr>
      <vt:lpstr>王律喆!身體總水份</vt:lpstr>
      <vt:lpstr>王婕菱!身體總水份</vt:lpstr>
      <vt:lpstr>王薇嘉!身體總水份</vt:lpstr>
      <vt:lpstr>江宜珊!身體總水份</vt:lpstr>
      <vt:lpstr>巫少輔!身體總水份</vt:lpstr>
      <vt:lpstr>李孟恩!身體總水份</vt:lpstr>
      <vt:lpstr>李祈恩!身體總水份</vt:lpstr>
      <vt:lpstr>林家嫙!身體總水份</vt:lpstr>
      <vt:lpstr>林唯均!身體總水份</vt:lpstr>
      <vt:lpstr>邱少萱!身體總水份</vt:lpstr>
      <vt:lpstr>邱義睿!身體總水份</vt:lpstr>
      <vt:lpstr>金怡君!身體總水份</vt:lpstr>
      <vt:lpstr>洪俊義!身體總水份</vt:lpstr>
      <vt:lpstr>范羽喬!身體總水份</vt:lpstr>
      <vt:lpstr>徐彧媐!身體總水份</vt:lpstr>
      <vt:lpstr>徐晧祐!身體總水份</vt:lpstr>
      <vt:lpstr>高心怡!身體總水份</vt:lpstr>
      <vt:lpstr>張芮恩!身體總水份</vt:lpstr>
      <vt:lpstr>郭依梵!身體總水份</vt:lpstr>
      <vt:lpstr>陳沛妤!身體總水份</vt:lpstr>
      <vt:lpstr>陳亮希!身體總水份</vt:lpstr>
      <vt:lpstr>陳鵬仁!身體總水份</vt:lpstr>
      <vt:lpstr>黃宇睿!身體總水份</vt:lpstr>
      <vt:lpstr>黃卓乘!身體總水份</vt:lpstr>
      <vt:lpstr>黃映瑄!身體總水份</vt:lpstr>
      <vt:lpstr>劉侑芸!身體總水份</vt:lpstr>
      <vt:lpstr>潘奎安!身體總水份</vt:lpstr>
      <vt:lpstr>潘奎恩!身體總水份</vt:lpstr>
      <vt:lpstr>蔡昇良!身體總水份</vt:lpstr>
      <vt:lpstr>蔣芷昀!身體總水份</vt:lpstr>
      <vt:lpstr>鄧鈺臻!身體總水份</vt:lpstr>
      <vt:lpstr>謝依玲!身體總水份</vt:lpstr>
      <vt:lpstr>謝宗佑!身體總水份</vt:lpstr>
      <vt:lpstr>羅嘉翎!身體總水份</vt:lpstr>
      <vt:lpstr>蘇柏亞!身體總水份</vt:lpstr>
      <vt:lpstr>身體總水份</vt:lpstr>
      <vt:lpstr>王律喆!身體總水份kg</vt:lpstr>
      <vt:lpstr>王婕菱!身體總水份kg</vt:lpstr>
      <vt:lpstr>王薇嘉!身體總水份kg</vt:lpstr>
      <vt:lpstr>江宜珊!身體總水份kg</vt:lpstr>
      <vt:lpstr>巫少輔!身體總水份kg</vt:lpstr>
      <vt:lpstr>李孟恩!身體總水份kg</vt:lpstr>
      <vt:lpstr>李祈恩!身體總水份kg</vt:lpstr>
      <vt:lpstr>林家嫙!身體總水份kg</vt:lpstr>
      <vt:lpstr>林唯均!身體總水份kg</vt:lpstr>
      <vt:lpstr>邱少萱!身體總水份kg</vt:lpstr>
      <vt:lpstr>邱義睿!身體總水份kg</vt:lpstr>
      <vt:lpstr>金怡君!身體總水份kg</vt:lpstr>
      <vt:lpstr>洪俊義!身體總水份kg</vt:lpstr>
      <vt:lpstr>范羽喬!身體總水份kg</vt:lpstr>
      <vt:lpstr>徐彧媐!身體總水份kg</vt:lpstr>
      <vt:lpstr>徐晧祐!身體總水份kg</vt:lpstr>
      <vt:lpstr>高心怡!身體總水份kg</vt:lpstr>
      <vt:lpstr>張芮恩!身體總水份kg</vt:lpstr>
      <vt:lpstr>郭依梵!身體總水份kg</vt:lpstr>
      <vt:lpstr>陳沛妤!身體總水份kg</vt:lpstr>
      <vt:lpstr>陳亮希!身體總水份kg</vt:lpstr>
      <vt:lpstr>陳鵬仁!身體總水份kg</vt:lpstr>
      <vt:lpstr>黃宇睿!身體總水份kg</vt:lpstr>
      <vt:lpstr>黃卓乘!身體總水份kg</vt:lpstr>
      <vt:lpstr>黃映瑄!身體總水份kg</vt:lpstr>
      <vt:lpstr>黃鈺仁!身體總水份kg</vt:lpstr>
      <vt:lpstr>劉侑芸!身體總水份kg</vt:lpstr>
      <vt:lpstr>潘奎安!身體總水份kg</vt:lpstr>
      <vt:lpstr>潘奎恩!身體總水份kg</vt:lpstr>
      <vt:lpstr>蔡昇良!身體總水份kg</vt:lpstr>
      <vt:lpstr>蔣芷昀!身體總水份kg</vt:lpstr>
      <vt:lpstr>鄧鈺臻!身體總水份kg</vt:lpstr>
      <vt:lpstr>謝依玲!身體總水份kg</vt:lpstr>
      <vt:lpstr>謝宗佑!身體總水份kg</vt:lpstr>
      <vt:lpstr>羅嘉翎!身體總水份kg</vt:lpstr>
      <vt:lpstr>蘇柏亞!身體總水份kg</vt:lpstr>
      <vt:lpstr>王律喆!星期</vt:lpstr>
      <vt:lpstr>王婕菱!星期</vt:lpstr>
      <vt:lpstr>王薇嘉!星期</vt:lpstr>
      <vt:lpstr>江宜珊!星期</vt:lpstr>
      <vt:lpstr>巫少輔!星期</vt:lpstr>
      <vt:lpstr>李孟恩!星期</vt:lpstr>
      <vt:lpstr>李祈恩!星期</vt:lpstr>
      <vt:lpstr>林家嫙!星期</vt:lpstr>
      <vt:lpstr>林唯均!星期</vt:lpstr>
      <vt:lpstr>邱少萱!星期</vt:lpstr>
      <vt:lpstr>邱義睿!星期</vt:lpstr>
      <vt:lpstr>金怡君!星期</vt:lpstr>
      <vt:lpstr>洪俊義!星期</vt:lpstr>
      <vt:lpstr>范羽喬!星期</vt:lpstr>
      <vt:lpstr>徐彧媐!星期</vt:lpstr>
      <vt:lpstr>徐晧祐!星期</vt:lpstr>
      <vt:lpstr>高心怡!星期</vt:lpstr>
      <vt:lpstr>張芮恩!星期</vt:lpstr>
      <vt:lpstr>郭依梵!星期</vt:lpstr>
      <vt:lpstr>陳沛妤!星期</vt:lpstr>
      <vt:lpstr>陳亮希!星期</vt:lpstr>
      <vt:lpstr>陳鵬仁!星期</vt:lpstr>
      <vt:lpstr>黃宇睿!星期</vt:lpstr>
      <vt:lpstr>黃卓乘!星期</vt:lpstr>
      <vt:lpstr>黃映瑄!星期</vt:lpstr>
      <vt:lpstr>黃鈺仁!星期</vt:lpstr>
      <vt:lpstr>劉侑芸!星期</vt:lpstr>
      <vt:lpstr>潘奎安!星期</vt:lpstr>
      <vt:lpstr>潘奎恩!星期</vt:lpstr>
      <vt:lpstr>蔡昇良!星期</vt:lpstr>
      <vt:lpstr>蔣芷昀!星期</vt:lpstr>
      <vt:lpstr>鄧鈺臻!星期</vt:lpstr>
      <vt:lpstr>謝依玲!星期</vt:lpstr>
      <vt:lpstr>謝宗佑!星期</vt:lpstr>
      <vt:lpstr>羅嘉翎!星期</vt:lpstr>
      <vt:lpstr>蘇柏亞!星期</vt:lpstr>
      <vt:lpstr>王律喆!脂肪重_kg</vt:lpstr>
      <vt:lpstr>王婕菱!脂肪重_kg</vt:lpstr>
      <vt:lpstr>王薇嘉!脂肪重_kg</vt:lpstr>
      <vt:lpstr>江宜珊!脂肪重_kg</vt:lpstr>
      <vt:lpstr>巫少輔!脂肪重_kg</vt:lpstr>
      <vt:lpstr>李孟恩!脂肪重_kg</vt:lpstr>
      <vt:lpstr>李祈恩!脂肪重_kg</vt:lpstr>
      <vt:lpstr>林家嫙!脂肪重_kg</vt:lpstr>
      <vt:lpstr>林唯均!脂肪重_kg</vt:lpstr>
      <vt:lpstr>邱少萱!脂肪重_kg</vt:lpstr>
      <vt:lpstr>邱義睿!脂肪重_kg</vt:lpstr>
      <vt:lpstr>金怡君!脂肪重_kg</vt:lpstr>
      <vt:lpstr>洪俊義!脂肪重_kg</vt:lpstr>
      <vt:lpstr>范羽喬!脂肪重_kg</vt:lpstr>
      <vt:lpstr>徐彧媐!脂肪重_kg</vt:lpstr>
      <vt:lpstr>徐晧祐!脂肪重_kg</vt:lpstr>
      <vt:lpstr>高心怡!脂肪重_kg</vt:lpstr>
      <vt:lpstr>張芮恩!脂肪重_kg</vt:lpstr>
      <vt:lpstr>郭依梵!脂肪重_kg</vt:lpstr>
      <vt:lpstr>陳沛妤!脂肪重_kg</vt:lpstr>
      <vt:lpstr>陳亮希!脂肪重_kg</vt:lpstr>
      <vt:lpstr>陳鵬仁!脂肪重_kg</vt:lpstr>
      <vt:lpstr>黃宇睿!脂肪重_kg</vt:lpstr>
      <vt:lpstr>黃卓乘!脂肪重_kg</vt:lpstr>
      <vt:lpstr>黃映瑄!脂肪重_kg</vt:lpstr>
      <vt:lpstr>黃鈺仁!脂肪重_kg</vt:lpstr>
      <vt:lpstr>劉侑芸!脂肪重_kg</vt:lpstr>
      <vt:lpstr>潘奎安!脂肪重_kg</vt:lpstr>
      <vt:lpstr>潘奎恩!脂肪重_kg</vt:lpstr>
      <vt:lpstr>蔡昇良!脂肪重_kg</vt:lpstr>
      <vt:lpstr>蔣芷昀!脂肪重_kg</vt:lpstr>
      <vt:lpstr>鄧鈺臻!脂肪重_kg</vt:lpstr>
      <vt:lpstr>謝依玲!脂肪重_kg</vt:lpstr>
      <vt:lpstr>謝宗佑!脂肪重_kg</vt:lpstr>
      <vt:lpstr>羅嘉翎!脂肪重_kg</vt:lpstr>
      <vt:lpstr>蘇柏亞!脂肪重_kg</vt:lpstr>
      <vt:lpstr>王律喆!脂肪重變化</vt:lpstr>
      <vt:lpstr>王婕菱!脂肪重變化</vt:lpstr>
      <vt:lpstr>王薇嘉!脂肪重變化</vt:lpstr>
      <vt:lpstr>江宜珊!脂肪重變化</vt:lpstr>
      <vt:lpstr>巫少輔!脂肪重變化</vt:lpstr>
      <vt:lpstr>李孟恩!脂肪重變化</vt:lpstr>
      <vt:lpstr>李祈恩!脂肪重變化</vt:lpstr>
      <vt:lpstr>林家嫙!脂肪重變化</vt:lpstr>
      <vt:lpstr>林唯均!脂肪重變化</vt:lpstr>
      <vt:lpstr>邱少萱!脂肪重變化</vt:lpstr>
      <vt:lpstr>邱義睿!脂肪重變化</vt:lpstr>
      <vt:lpstr>金怡君!脂肪重變化</vt:lpstr>
      <vt:lpstr>洪俊義!脂肪重變化</vt:lpstr>
      <vt:lpstr>范羽喬!脂肪重變化</vt:lpstr>
      <vt:lpstr>徐彧媐!脂肪重變化</vt:lpstr>
      <vt:lpstr>徐晧祐!脂肪重變化</vt:lpstr>
      <vt:lpstr>高心怡!脂肪重變化</vt:lpstr>
      <vt:lpstr>張芮恩!脂肪重變化</vt:lpstr>
      <vt:lpstr>郭依梵!脂肪重變化</vt:lpstr>
      <vt:lpstr>陳沛妤!脂肪重變化</vt:lpstr>
      <vt:lpstr>陳亮希!脂肪重變化</vt:lpstr>
      <vt:lpstr>陳鵬仁!脂肪重變化</vt:lpstr>
      <vt:lpstr>黃宇睿!脂肪重變化</vt:lpstr>
      <vt:lpstr>黃卓乘!脂肪重變化</vt:lpstr>
      <vt:lpstr>黃映瑄!脂肪重變化</vt:lpstr>
      <vt:lpstr>黃鈺仁!脂肪重變化</vt:lpstr>
      <vt:lpstr>劉侑芸!脂肪重變化</vt:lpstr>
      <vt:lpstr>潘奎安!脂肪重變化</vt:lpstr>
      <vt:lpstr>潘奎恩!脂肪重變化</vt:lpstr>
      <vt:lpstr>蔡昇良!脂肪重變化</vt:lpstr>
      <vt:lpstr>蔣芷昀!脂肪重變化</vt:lpstr>
      <vt:lpstr>鄧鈺臻!脂肪重變化</vt:lpstr>
      <vt:lpstr>謝依玲!脂肪重變化</vt:lpstr>
      <vt:lpstr>謝宗佑!脂肪重變化</vt:lpstr>
      <vt:lpstr>羅嘉翎!脂肪重變化</vt:lpstr>
      <vt:lpstr>蘇柏亞!脂肪重變化</vt:lpstr>
      <vt:lpstr>王律喆!體重_kg</vt:lpstr>
      <vt:lpstr>王婕菱!體重_kg</vt:lpstr>
      <vt:lpstr>王薇嘉!體重_kg</vt:lpstr>
      <vt:lpstr>江宜珊!體重_kg</vt:lpstr>
      <vt:lpstr>巫少輔!體重_kg</vt:lpstr>
      <vt:lpstr>李孟恩!體重_kg</vt:lpstr>
      <vt:lpstr>李祈恩!體重_kg</vt:lpstr>
      <vt:lpstr>林家嫙!體重_kg</vt:lpstr>
      <vt:lpstr>林唯均!體重_kg</vt:lpstr>
      <vt:lpstr>邱少萱!體重_kg</vt:lpstr>
      <vt:lpstr>邱義睿!體重_kg</vt:lpstr>
      <vt:lpstr>金怡君!體重_kg</vt:lpstr>
      <vt:lpstr>洪俊義!體重_kg</vt:lpstr>
      <vt:lpstr>范羽喬!體重_kg</vt:lpstr>
      <vt:lpstr>徐彧媐!體重_kg</vt:lpstr>
      <vt:lpstr>徐晧祐!體重_kg</vt:lpstr>
      <vt:lpstr>高心怡!體重_kg</vt:lpstr>
      <vt:lpstr>張芮恩!體重_kg</vt:lpstr>
      <vt:lpstr>郭依梵!體重_kg</vt:lpstr>
      <vt:lpstr>陳沛妤!體重_kg</vt:lpstr>
      <vt:lpstr>陳亮希!體重_kg</vt:lpstr>
      <vt:lpstr>陳鵬仁!體重_kg</vt:lpstr>
      <vt:lpstr>黃宇睿!體重_kg</vt:lpstr>
      <vt:lpstr>黃卓乘!體重_kg</vt:lpstr>
      <vt:lpstr>黃映瑄!體重_kg</vt:lpstr>
      <vt:lpstr>黃鈺仁!體重_kg</vt:lpstr>
      <vt:lpstr>劉侑芸!體重_kg</vt:lpstr>
      <vt:lpstr>潘奎安!體重_kg</vt:lpstr>
      <vt:lpstr>潘奎恩!體重_kg</vt:lpstr>
      <vt:lpstr>蔡昇良!體重_kg</vt:lpstr>
      <vt:lpstr>蔣芷昀!體重_kg</vt:lpstr>
      <vt:lpstr>鄧鈺臻!體重_kg</vt:lpstr>
      <vt:lpstr>謝依玲!體重_kg</vt:lpstr>
      <vt:lpstr>謝宗佑!體重_kg</vt:lpstr>
      <vt:lpstr>羅嘉翎!體重_kg</vt:lpstr>
      <vt:lpstr>蘇柏亞!體重_kg</vt:lpstr>
      <vt:lpstr>王律喆!體重變化</vt:lpstr>
      <vt:lpstr>王婕菱!體重變化</vt:lpstr>
      <vt:lpstr>王薇嘉!體重變化</vt:lpstr>
      <vt:lpstr>江宜珊!體重變化</vt:lpstr>
      <vt:lpstr>巫少輔!體重變化</vt:lpstr>
      <vt:lpstr>李孟恩!體重變化</vt:lpstr>
      <vt:lpstr>李祈恩!體重變化</vt:lpstr>
      <vt:lpstr>林家嫙!體重變化</vt:lpstr>
      <vt:lpstr>林唯均!體重變化</vt:lpstr>
      <vt:lpstr>邱少萱!體重變化</vt:lpstr>
      <vt:lpstr>邱義睿!體重變化</vt:lpstr>
      <vt:lpstr>金怡君!體重變化</vt:lpstr>
      <vt:lpstr>洪俊義!體重變化</vt:lpstr>
      <vt:lpstr>范羽喬!體重變化</vt:lpstr>
      <vt:lpstr>徐彧媐!體重變化</vt:lpstr>
      <vt:lpstr>徐晧祐!體重變化</vt:lpstr>
      <vt:lpstr>高心怡!體重變化</vt:lpstr>
      <vt:lpstr>張芮恩!體重變化</vt:lpstr>
      <vt:lpstr>郭依梵!體重變化</vt:lpstr>
      <vt:lpstr>陳沛妤!體重變化</vt:lpstr>
      <vt:lpstr>陳亮希!體重變化</vt:lpstr>
      <vt:lpstr>陳鵬仁!體重變化</vt:lpstr>
      <vt:lpstr>黃宇睿!體重變化</vt:lpstr>
      <vt:lpstr>黃卓乘!體重變化</vt:lpstr>
      <vt:lpstr>黃映瑄!體重變化</vt:lpstr>
      <vt:lpstr>黃鈺仁!體重變化</vt:lpstr>
      <vt:lpstr>劉侑芸!體重變化</vt:lpstr>
      <vt:lpstr>潘奎安!體重變化</vt:lpstr>
      <vt:lpstr>潘奎恩!體重變化</vt:lpstr>
      <vt:lpstr>蔡昇良!體重變化</vt:lpstr>
      <vt:lpstr>蔣芷昀!體重變化</vt:lpstr>
      <vt:lpstr>鄧鈺臻!體重變化</vt:lpstr>
      <vt:lpstr>謝依玲!體重變化</vt:lpstr>
      <vt:lpstr>謝宗佑!體重變化</vt:lpstr>
      <vt:lpstr>羅嘉翎!體重變化</vt:lpstr>
      <vt:lpstr>蘇柏亞!體重變化</vt:lpstr>
      <vt:lpstr>王律喆!體脂率</vt:lpstr>
      <vt:lpstr>王婕菱!體脂率</vt:lpstr>
      <vt:lpstr>王薇嘉!體脂率</vt:lpstr>
      <vt:lpstr>江宜珊!體脂率</vt:lpstr>
      <vt:lpstr>巫少輔!體脂率</vt:lpstr>
      <vt:lpstr>李孟恩!體脂率</vt:lpstr>
      <vt:lpstr>李祈恩!體脂率</vt:lpstr>
      <vt:lpstr>林家嫙!體脂率</vt:lpstr>
      <vt:lpstr>林唯均!體脂率</vt:lpstr>
      <vt:lpstr>邱少萱!體脂率</vt:lpstr>
      <vt:lpstr>邱義睿!體脂率</vt:lpstr>
      <vt:lpstr>金怡君!體脂率</vt:lpstr>
      <vt:lpstr>洪俊義!體脂率</vt:lpstr>
      <vt:lpstr>范羽喬!體脂率</vt:lpstr>
      <vt:lpstr>徐彧媐!體脂率</vt:lpstr>
      <vt:lpstr>徐晧祐!體脂率</vt:lpstr>
      <vt:lpstr>高心怡!體脂率</vt:lpstr>
      <vt:lpstr>張芮恩!體脂率</vt:lpstr>
      <vt:lpstr>郭依梵!體脂率</vt:lpstr>
      <vt:lpstr>陳沛妤!體脂率</vt:lpstr>
      <vt:lpstr>陳亮希!體脂率</vt:lpstr>
      <vt:lpstr>陳鵬仁!體脂率</vt:lpstr>
      <vt:lpstr>黃宇睿!體脂率</vt:lpstr>
      <vt:lpstr>黃卓乘!體脂率</vt:lpstr>
      <vt:lpstr>黃映瑄!體脂率</vt:lpstr>
      <vt:lpstr>黃鈺仁!體脂率</vt:lpstr>
      <vt:lpstr>劉侑芸!體脂率</vt:lpstr>
      <vt:lpstr>潘奎安!體脂率</vt:lpstr>
      <vt:lpstr>潘奎恩!體脂率</vt:lpstr>
      <vt:lpstr>蔡昇良!體脂率</vt:lpstr>
      <vt:lpstr>蔣芷昀!體脂率</vt:lpstr>
      <vt:lpstr>鄧鈺臻!體脂率</vt:lpstr>
      <vt:lpstr>謝依玲!體脂率</vt:lpstr>
      <vt:lpstr>謝宗佑!體脂率</vt:lpstr>
      <vt:lpstr>羅嘉翎!體脂率</vt:lpstr>
      <vt:lpstr>蘇柏亞!體脂率</vt:lpstr>
      <vt:lpstr>王律喆!體脂率變化</vt:lpstr>
      <vt:lpstr>王婕菱!體脂率變化</vt:lpstr>
      <vt:lpstr>王薇嘉!體脂率變化</vt:lpstr>
      <vt:lpstr>江宜珊!體脂率變化</vt:lpstr>
      <vt:lpstr>巫少輔!體脂率變化</vt:lpstr>
      <vt:lpstr>李孟恩!體脂率變化</vt:lpstr>
      <vt:lpstr>李祈恩!體脂率變化</vt:lpstr>
      <vt:lpstr>林家嫙!體脂率變化</vt:lpstr>
      <vt:lpstr>林唯均!體脂率變化</vt:lpstr>
      <vt:lpstr>邱少萱!體脂率變化</vt:lpstr>
      <vt:lpstr>邱義睿!體脂率變化</vt:lpstr>
      <vt:lpstr>金怡君!體脂率變化</vt:lpstr>
      <vt:lpstr>洪俊義!體脂率變化</vt:lpstr>
      <vt:lpstr>范羽喬!體脂率變化</vt:lpstr>
      <vt:lpstr>徐彧媐!體脂率變化</vt:lpstr>
      <vt:lpstr>徐晧祐!體脂率變化</vt:lpstr>
      <vt:lpstr>高心怡!體脂率變化</vt:lpstr>
      <vt:lpstr>張芮恩!體脂率變化</vt:lpstr>
      <vt:lpstr>郭依梵!體脂率變化</vt:lpstr>
      <vt:lpstr>陳沛妤!體脂率變化</vt:lpstr>
      <vt:lpstr>陳亮希!體脂率變化</vt:lpstr>
      <vt:lpstr>陳鵬仁!體脂率變化</vt:lpstr>
      <vt:lpstr>黃宇睿!體脂率變化</vt:lpstr>
      <vt:lpstr>黃卓乘!體脂率變化</vt:lpstr>
      <vt:lpstr>黃映瑄!體脂率變化</vt:lpstr>
      <vt:lpstr>黃鈺仁!體脂率變化</vt:lpstr>
      <vt:lpstr>劉侑芸!體脂率變化</vt:lpstr>
      <vt:lpstr>潘奎安!體脂率變化</vt:lpstr>
      <vt:lpstr>潘奎恩!體脂率變化</vt:lpstr>
      <vt:lpstr>蔡昇良!體脂率變化</vt:lpstr>
      <vt:lpstr>蔣芷昀!體脂率變化</vt:lpstr>
      <vt:lpstr>鄧鈺臻!體脂率變化</vt:lpstr>
      <vt:lpstr>謝依玲!體脂率變化</vt:lpstr>
      <vt:lpstr>謝宗佑!體脂率變化</vt:lpstr>
      <vt:lpstr>羅嘉翎!體脂率變化</vt:lpstr>
      <vt:lpstr>蘇柏亞!體脂率變化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鐘昱剴</dc:creator>
  <cp:keywords/>
  <dc:description/>
  <cp:lastModifiedBy>nstc20574@outlook.com</cp:lastModifiedBy>
  <cp:revision/>
  <cp:lastPrinted>2025-03-07T05:46:14Z</cp:lastPrinted>
  <dcterms:created xsi:type="dcterms:W3CDTF">2023-01-31T08:53:54Z</dcterms:created>
  <dcterms:modified xsi:type="dcterms:W3CDTF">2025-03-21T03:33:25Z</dcterms:modified>
  <cp:category/>
  <cp:contentStatus/>
</cp:coreProperties>
</file>