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or\Desktop\TP Diseño\02. TP2\"/>
    </mc:Choice>
  </mc:AlternateContent>
  <xr:revisionPtr revIDLastSave="0" documentId="13_ncr:1_{8125766A-E109-4627-A18F-7672D022A7C3}" xr6:coauthVersionLast="45" xr6:coauthVersionMax="45" xr10:uidLastSave="{00000000-0000-0000-0000-000000000000}"/>
  <bookViews>
    <workbookView xWindow="13095" yWindow="4140" windowWidth="21255" windowHeight="10140" activeTab="2" xr2:uid="{00000000-000D-0000-FFFF-FFFF00000000}"/>
  </bookViews>
  <sheets>
    <sheet name="Compresion Multietapa" sheetId="1" r:id="rId1"/>
    <sheet name="Temperatura de Flash" sheetId="2" r:id="rId2"/>
    <sheet name="VAN 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3" l="1"/>
  <c r="J22" i="3" l="1"/>
  <c r="J23" i="3"/>
  <c r="J21" i="3"/>
  <c r="J16" i="3"/>
  <c r="F16" i="3"/>
  <c r="F20" i="3" s="1"/>
  <c r="F22" i="3" s="1"/>
  <c r="F19" i="3"/>
  <c r="B17" i="3"/>
  <c r="B20" i="3"/>
  <c r="B14" i="3"/>
  <c r="B9" i="3"/>
  <c r="B8" i="3"/>
  <c r="F19" i="1"/>
  <c r="K36" i="2"/>
  <c r="J36" i="2"/>
  <c r="G36" i="2"/>
  <c r="D36" i="2"/>
  <c r="K35" i="2"/>
  <c r="J35" i="2"/>
  <c r="G35" i="2"/>
  <c r="D35" i="2"/>
  <c r="K34" i="2"/>
  <c r="J34" i="2"/>
  <c r="G34" i="2"/>
  <c r="D34" i="2"/>
  <c r="K33" i="2"/>
  <c r="J33" i="2"/>
  <c r="G33" i="2"/>
  <c r="D33" i="2"/>
  <c r="K32" i="2"/>
  <c r="J32" i="2"/>
  <c r="G32" i="2"/>
  <c r="D32" i="2"/>
  <c r="K31" i="2"/>
  <c r="J31" i="2"/>
  <c r="G31" i="2"/>
  <c r="D31" i="2"/>
  <c r="K30" i="2"/>
  <c r="J30" i="2"/>
  <c r="G30" i="2"/>
  <c r="D30" i="2"/>
  <c r="K29" i="2"/>
  <c r="J29" i="2"/>
  <c r="G29" i="2"/>
  <c r="D29" i="2"/>
  <c r="K28" i="2"/>
  <c r="J28" i="2"/>
  <c r="G28" i="2"/>
  <c r="D28" i="2"/>
  <c r="K27" i="2"/>
  <c r="J27" i="2"/>
  <c r="G27" i="2"/>
  <c r="D27" i="2"/>
  <c r="K26" i="2"/>
  <c r="J26" i="2"/>
  <c r="G26" i="2"/>
  <c r="D26" i="2"/>
  <c r="K25" i="2"/>
  <c r="J25" i="2"/>
  <c r="G25" i="2"/>
  <c r="D25" i="2"/>
  <c r="K24" i="2"/>
  <c r="J24" i="2"/>
  <c r="G24" i="2"/>
  <c r="D24" i="2"/>
  <c r="K23" i="2"/>
  <c r="J23" i="2"/>
  <c r="G23" i="2"/>
  <c r="D23" i="2"/>
  <c r="K22" i="2"/>
  <c r="J22" i="2"/>
  <c r="G22" i="2"/>
  <c r="D22" i="2"/>
  <c r="K21" i="2"/>
  <c r="J21" i="2"/>
  <c r="G21" i="2"/>
  <c r="D21" i="2"/>
  <c r="K20" i="2"/>
  <c r="J20" i="2"/>
  <c r="G20" i="2"/>
  <c r="D20" i="2"/>
  <c r="K19" i="2"/>
  <c r="J19" i="2"/>
  <c r="G19" i="2"/>
  <c r="D19" i="2"/>
  <c r="K18" i="2"/>
  <c r="J18" i="2"/>
  <c r="G18" i="2"/>
  <c r="D18" i="2"/>
  <c r="K17" i="2"/>
  <c r="J17" i="2"/>
  <c r="G17" i="2"/>
  <c r="D17" i="2"/>
  <c r="K16" i="2"/>
  <c r="J16" i="2"/>
  <c r="G16" i="2"/>
  <c r="D16" i="2"/>
  <c r="K15" i="2"/>
  <c r="J15" i="2"/>
  <c r="G15" i="2"/>
  <c r="D15" i="2"/>
  <c r="K14" i="2"/>
  <c r="J14" i="2"/>
  <c r="G14" i="2"/>
  <c r="D14" i="2"/>
  <c r="K13" i="2"/>
  <c r="J13" i="2"/>
  <c r="G13" i="2"/>
  <c r="D13" i="2"/>
  <c r="K12" i="2"/>
  <c r="J12" i="2"/>
  <c r="G12" i="2"/>
  <c r="D12" i="2"/>
  <c r="J25" i="3" l="1"/>
  <c r="B29" i="3" s="1"/>
  <c r="B30" i="3" s="1"/>
  <c r="Z42" i="1"/>
  <c r="Y45" i="1"/>
  <c r="T45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B20" i="1"/>
  <c r="J19" i="1"/>
  <c r="C19" i="1"/>
  <c r="K18" i="1"/>
  <c r="I18" i="1"/>
  <c r="H18" i="1"/>
  <c r="G18" i="1"/>
  <c r="B18" i="1"/>
  <c r="B13" i="1"/>
  <c r="M22" i="1" s="1"/>
  <c r="B34" i="3" l="1"/>
  <c r="B38" i="3"/>
  <c r="B42" i="3"/>
  <c r="B46" i="3"/>
  <c r="B32" i="3"/>
  <c r="B37" i="3"/>
  <c r="B49" i="3"/>
  <c r="B35" i="3"/>
  <c r="B39" i="3"/>
  <c r="B43" i="3"/>
  <c r="B47" i="3"/>
  <c r="B31" i="3"/>
  <c r="B33" i="3"/>
  <c r="B45" i="3"/>
  <c r="B36" i="3"/>
  <c r="B40" i="3"/>
  <c r="B44" i="3"/>
  <c r="B48" i="3"/>
  <c r="B41" i="3"/>
  <c r="F69" i="1"/>
  <c r="F61" i="1"/>
  <c r="F49" i="1"/>
  <c r="F41" i="1"/>
  <c r="F33" i="1"/>
  <c r="F25" i="1"/>
  <c r="M68" i="1"/>
  <c r="M60" i="1"/>
  <c r="N60" i="1" s="1"/>
  <c r="M52" i="1"/>
  <c r="M44" i="1"/>
  <c r="M36" i="1"/>
  <c r="M28" i="1"/>
  <c r="N28" i="1" s="1"/>
  <c r="M24" i="1"/>
  <c r="F72" i="1"/>
  <c r="F68" i="1"/>
  <c r="F64" i="1"/>
  <c r="N64" i="1" s="1"/>
  <c r="F60" i="1"/>
  <c r="F56" i="1"/>
  <c r="F52" i="1"/>
  <c r="F48" i="1"/>
  <c r="F44" i="1"/>
  <c r="F40" i="1"/>
  <c r="F36" i="1"/>
  <c r="F32" i="1"/>
  <c r="N32" i="1" s="1"/>
  <c r="F28" i="1"/>
  <c r="F24" i="1"/>
  <c r="N24" i="1" s="1"/>
  <c r="F20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F73" i="1"/>
  <c r="F65" i="1"/>
  <c r="F57" i="1"/>
  <c r="F53" i="1"/>
  <c r="F45" i="1"/>
  <c r="F37" i="1"/>
  <c r="F29" i="1"/>
  <c r="F21" i="1"/>
  <c r="M72" i="1"/>
  <c r="M64" i="1"/>
  <c r="M56" i="1"/>
  <c r="N56" i="1" s="1"/>
  <c r="M48" i="1"/>
  <c r="M40" i="1"/>
  <c r="M32" i="1"/>
  <c r="M20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M19" i="1"/>
  <c r="M70" i="1"/>
  <c r="M66" i="1"/>
  <c r="M62" i="1"/>
  <c r="M58" i="1"/>
  <c r="M54" i="1"/>
  <c r="M50" i="1"/>
  <c r="M46" i="1"/>
  <c r="N46" i="1" s="1"/>
  <c r="M42" i="1"/>
  <c r="M38" i="1"/>
  <c r="M34" i="1"/>
  <c r="M30" i="1"/>
  <c r="N30" i="1" s="1"/>
  <c r="M26" i="1"/>
  <c r="B21" i="1"/>
  <c r="N19" i="1"/>
  <c r="C20" i="1"/>
  <c r="N40" i="1"/>
  <c r="N48" i="1"/>
  <c r="N72" i="1"/>
  <c r="N50" i="1"/>
  <c r="N58" i="1"/>
  <c r="N20" i="1"/>
  <c r="N36" i="1"/>
  <c r="N44" i="1"/>
  <c r="N52" i="1"/>
  <c r="N68" i="1"/>
  <c r="N42" i="1" l="1"/>
  <c r="N62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66" i="1"/>
  <c r="N54" i="1"/>
  <c r="N38" i="1"/>
  <c r="N22" i="1"/>
  <c r="N34" i="1"/>
  <c r="N26" i="1"/>
  <c r="C21" i="1"/>
  <c r="B22" i="1"/>
  <c r="N70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B23" i="1" l="1"/>
  <c r="C22" i="1"/>
  <c r="C23" i="1" l="1"/>
  <c r="B24" i="1"/>
  <c r="B25" i="1" l="1"/>
  <c r="C24" i="1"/>
  <c r="C25" i="1" l="1"/>
  <c r="B26" i="1"/>
  <c r="B27" i="1" l="1"/>
  <c r="C26" i="1"/>
  <c r="C27" i="1" l="1"/>
  <c r="B28" i="1"/>
  <c r="B29" i="1" l="1"/>
  <c r="C28" i="1"/>
  <c r="C29" i="1" l="1"/>
  <c r="B30" i="1"/>
  <c r="B31" i="1" l="1"/>
  <c r="C30" i="1"/>
  <c r="C31" i="1" l="1"/>
  <c r="B32" i="1"/>
  <c r="B33" i="1" l="1"/>
  <c r="C32" i="1"/>
  <c r="C33" i="1" l="1"/>
  <c r="B34" i="1"/>
  <c r="B35" i="1" l="1"/>
  <c r="C34" i="1"/>
  <c r="C35" i="1" l="1"/>
  <c r="B36" i="1"/>
  <c r="B37" i="1" l="1"/>
  <c r="C36" i="1"/>
  <c r="C37" i="1" l="1"/>
  <c r="B38" i="1"/>
  <c r="B39" i="1" l="1"/>
  <c r="C38" i="1"/>
  <c r="C39" i="1" l="1"/>
  <c r="B40" i="1"/>
  <c r="B41" i="1" l="1"/>
  <c r="C40" i="1"/>
  <c r="C41" i="1" l="1"/>
  <c r="B42" i="1"/>
  <c r="B43" i="1" l="1"/>
  <c r="C42" i="1"/>
  <c r="C43" i="1" l="1"/>
  <c r="B44" i="1"/>
  <c r="B45" i="1" l="1"/>
  <c r="C44" i="1"/>
  <c r="C45" i="1" l="1"/>
  <c r="B46" i="1"/>
  <c r="B47" i="1" l="1"/>
  <c r="C46" i="1"/>
  <c r="C47" i="1" l="1"/>
  <c r="B48" i="1"/>
  <c r="B49" i="1" l="1"/>
  <c r="C48" i="1"/>
  <c r="C49" i="1" l="1"/>
  <c r="B50" i="1"/>
  <c r="B51" i="1" l="1"/>
  <c r="C50" i="1"/>
  <c r="C51" i="1" l="1"/>
  <c r="B52" i="1"/>
  <c r="B53" i="1" l="1"/>
  <c r="C52" i="1"/>
  <c r="C53" i="1" l="1"/>
  <c r="B54" i="1"/>
  <c r="B55" i="1" l="1"/>
  <c r="C54" i="1"/>
  <c r="C55" i="1" l="1"/>
  <c r="B56" i="1"/>
  <c r="B57" i="1" l="1"/>
  <c r="C56" i="1"/>
  <c r="C57" i="1" l="1"/>
  <c r="B58" i="1"/>
  <c r="B59" i="1" l="1"/>
  <c r="C58" i="1"/>
  <c r="C59" i="1" l="1"/>
  <c r="B60" i="1"/>
  <c r="C60" i="1" l="1"/>
  <c r="B61" i="1"/>
  <c r="C61" i="1" l="1"/>
  <c r="B62" i="1"/>
  <c r="B63" i="1" l="1"/>
  <c r="C62" i="1"/>
  <c r="C63" i="1" l="1"/>
  <c r="B64" i="1"/>
  <c r="B65" i="1" l="1"/>
  <c r="C64" i="1"/>
  <c r="C65" i="1" l="1"/>
  <c r="B66" i="1"/>
  <c r="B67" i="1" l="1"/>
  <c r="C66" i="1"/>
  <c r="C67" i="1" l="1"/>
  <c r="B68" i="1"/>
  <c r="B69" i="1" l="1"/>
  <c r="C68" i="1"/>
  <c r="C69" i="1" l="1"/>
  <c r="B70" i="1"/>
  <c r="B71" i="1" l="1"/>
  <c r="C70" i="1"/>
  <c r="C71" i="1" l="1"/>
  <c r="B72" i="1"/>
  <c r="B73" i="1" l="1"/>
  <c r="C73" i="1" s="1"/>
  <c r="C72" i="1"/>
  <c r="E34" i="3" l="1"/>
</calcChain>
</file>

<file path=xl/sharedStrings.xml><?xml version="1.0" encoding="utf-8"?>
<sst xmlns="http://schemas.openxmlformats.org/spreadsheetml/2006/main" count="196" uniqueCount="114">
  <si>
    <t>P 1</t>
  </si>
  <si>
    <t>P 2</t>
  </si>
  <si>
    <t>rK1</t>
  </si>
  <si>
    <t>T 2</t>
  </si>
  <si>
    <t>Pot Total K1</t>
  </si>
  <si>
    <t>Cp 2018</t>
  </si>
  <si>
    <t>T 3</t>
  </si>
  <si>
    <t>P 5</t>
  </si>
  <si>
    <t>P 6</t>
  </si>
  <si>
    <t>rK2</t>
  </si>
  <si>
    <t>T 6</t>
  </si>
  <si>
    <t>Pot Total K2</t>
  </si>
  <si>
    <t>Costo Total</t>
  </si>
  <si>
    <t>T Max</t>
  </si>
  <si>
    <t>bar</t>
  </si>
  <si>
    <t xml:space="preserve"> - </t>
  </si>
  <si>
    <t>C</t>
  </si>
  <si>
    <t>hp</t>
  </si>
  <si>
    <t>U$S</t>
  </si>
  <si>
    <t>Factor Inox</t>
  </si>
  <si>
    <t>CE 2013</t>
  </si>
  <si>
    <t>CE 2018</t>
  </si>
  <si>
    <t>CE Factor</t>
  </si>
  <si>
    <t>DP Cooler</t>
  </si>
  <si>
    <t>Pto Op 1</t>
  </si>
  <si>
    <t>Pto Op 2</t>
  </si>
  <si>
    <t>X</t>
  </si>
  <si>
    <t>y</t>
  </si>
  <si>
    <t>PTO OP ELEGIDO</t>
  </si>
  <si>
    <t>Costo</t>
  </si>
  <si>
    <t>Presion (bar)</t>
  </si>
  <si>
    <t>Potencia (hp)</t>
  </si>
  <si>
    <t>Costo (Cp 2018)(U$S)</t>
  </si>
  <si>
    <t>Corriente</t>
  </si>
  <si>
    <t>Compresor</t>
  </si>
  <si>
    <t>K1</t>
  </si>
  <si>
    <t>K2</t>
  </si>
  <si>
    <t xml:space="preserve"> -</t>
  </si>
  <si>
    <t>Temperatura (C)</t>
  </si>
  <si>
    <t>Total</t>
  </si>
  <si>
    <t>X MeOH 4</t>
  </si>
  <si>
    <t>Ft 4</t>
  </si>
  <si>
    <t>F MeOH 4</t>
  </si>
  <si>
    <t>X MeOH 3</t>
  </si>
  <si>
    <t>Ft 3</t>
  </si>
  <si>
    <t>F MeOH 3</t>
  </si>
  <si>
    <t>X CO2 4</t>
  </si>
  <si>
    <t>X CO3</t>
  </si>
  <si>
    <t>F CO2 4</t>
  </si>
  <si>
    <t>F CO2 3</t>
  </si>
  <si>
    <t>kgmole/h</t>
  </si>
  <si>
    <t>Gas Reform</t>
  </si>
  <si>
    <t>USD/kmol</t>
  </si>
  <si>
    <t>Oxidacion</t>
  </si>
  <si>
    <t>Cataliz</t>
  </si>
  <si>
    <t>USD/kg</t>
  </si>
  <si>
    <t>Venta</t>
  </si>
  <si>
    <t>Metanol</t>
  </si>
  <si>
    <t>USD/Gal</t>
  </si>
  <si>
    <t>USD/m3</t>
  </si>
  <si>
    <t>Densidad</t>
  </si>
  <si>
    <t>Caudales (Ox Parcial)</t>
  </si>
  <si>
    <t>Cant de Cat</t>
  </si>
  <si>
    <t>Vol R11</t>
  </si>
  <si>
    <t>Vol R12</t>
  </si>
  <si>
    <t>Vol R13</t>
  </si>
  <si>
    <t>m3</t>
  </si>
  <si>
    <t>kg/m3</t>
  </si>
  <si>
    <t>Densidad Ef</t>
  </si>
  <si>
    <t>V Tot</t>
  </si>
  <si>
    <t>Peso Total</t>
  </si>
  <si>
    <t>kg cat</t>
  </si>
  <si>
    <t>B. E. (U$D)</t>
  </si>
  <si>
    <t>Costo de Compr</t>
  </si>
  <si>
    <t>Pot K1</t>
  </si>
  <si>
    <t>Pot K2</t>
  </si>
  <si>
    <t>Pot K Rec</t>
  </si>
  <si>
    <t>Cb (2018) 1</t>
  </si>
  <si>
    <t>Cb (2018) 2</t>
  </si>
  <si>
    <t>Cb (2018) R</t>
  </si>
  <si>
    <t>U$D</t>
  </si>
  <si>
    <t>Cb Tot</t>
  </si>
  <si>
    <t>kg/h</t>
  </si>
  <si>
    <t>kg/año</t>
  </si>
  <si>
    <t xml:space="preserve">MeOH Prod </t>
  </si>
  <si>
    <t xml:space="preserve">MeOH Purga </t>
  </si>
  <si>
    <t xml:space="preserve">Gas Sint </t>
  </si>
  <si>
    <t>kgmole/año</t>
  </si>
  <si>
    <t>Año 20</t>
  </si>
  <si>
    <t>Año 19</t>
  </si>
  <si>
    <t>Año 18</t>
  </si>
  <si>
    <t>Año 17</t>
  </si>
  <si>
    <t>Año 16</t>
  </si>
  <si>
    <t>Año 15</t>
  </si>
  <si>
    <t>Año 14</t>
  </si>
  <si>
    <t>Año 13</t>
  </si>
  <si>
    <t>Año 12</t>
  </si>
  <si>
    <t>Año 11</t>
  </si>
  <si>
    <t>Año 10</t>
  </si>
  <si>
    <t>Año 9</t>
  </si>
  <si>
    <t>Año 8</t>
  </si>
  <si>
    <t>Año 7</t>
  </si>
  <si>
    <t>Año 6</t>
  </si>
  <si>
    <t>VAN</t>
  </si>
  <si>
    <t>Año 5</t>
  </si>
  <si>
    <t xml:space="preserve">Tasa </t>
  </si>
  <si>
    <t>Año 4</t>
  </si>
  <si>
    <t>Año 3</t>
  </si>
  <si>
    <t>Año 2</t>
  </si>
  <si>
    <t>Año 1</t>
  </si>
  <si>
    <t>Se considera 45% de inv en los primeros dos años y el 10% restante compensado en el tercer año donde ya hay venta de producción. Caso Compresor en Alim Reactor y Alim Fresca.</t>
  </si>
  <si>
    <t>Año 0</t>
  </si>
  <si>
    <t>BCE Ec + Gastos</t>
  </si>
  <si>
    <t>Costo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</si>
</sst>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11" xfId="2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4" xfId="2" applyFont="1" applyBorder="1"/>
    <xf numFmtId="44" fontId="0" fillId="0" borderId="12" xfId="2" applyFont="1" applyBorder="1"/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44" fontId="0" fillId="7" borderId="12" xfId="2" applyFont="1" applyFill="1" applyBorder="1"/>
    <xf numFmtId="44" fontId="0" fillId="0" borderId="15" xfId="2" applyFont="1" applyBorder="1"/>
    <xf numFmtId="0" fontId="2" fillId="2" borderId="16" xfId="0" applyFont="1" applyFill="1" applyBorder="1"/>
    <xf numFmtId="0" fontId="0" fillId="2" borderId="17" xfId="0" applyFill="1" applyBorder="1"/>
    <xf numFmtId="0" fontId="2" fillId="2" borderId="18" xfId="0" applyFont="1" applyFill="1" applyBorder="1"/>
    <xf numFmtId="0" fontId="0" fillId="2" borderId="19" xfId="0" applyFill="1" applyBorder="1"/>
    <xf numFmtId="0" fontId="2" fillId="2" borderId="20" xfId="0" applyFont="1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2" fillId="2" borderId="24" xfId="0" applyFont="1" applyFill="1" applyBorder="1" applyAlignment="1">
      <alignment horizontal="left"/>
    </xf>
    <xf numFmtId="0" fontId="2" fillId="7" borderId="0" xfId="0" applyFont="1" applyFill="1"/>
    <xf numFmtId="44" fontId="0" fillId="7" borderId="25" xfId="2" applyFont="1" applyFill="1" applyBorder="1"/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0" fillId="0" borderId="10" xfId="0" applyBorder="1"/>
    <xf numFmtId="0" fontId="0" fillId="8" borderId="10" xfId="0" applyFill="1" applyBorder="1" applyAlignment="1">
      <alignment horizontal="center"/>
    </xf>
    <xf numFmtId="0" fontId="0" fillId="8" borderId="10" xfId="0" applyFill="1" applyBorder="1"/>
    <xf numFmtId="44" fontId="0" fillId="8" borderId="10" xfId="2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0" fillId="9" borderId="10" xfId="0" applyFill="1" applyBorder="1" applyAlignment="1">
      <alignment horizontal="center"/>
    </xf>
    <xf numFmtId="44" fontId="0" fillId="9" borderId="10" xfId="0" applyNumberFormat="1" applyFill="1" applyBorder="1"/>
    <xf numFmtId="0" fontId="2" fillId="0" borderId="10" xfId="0" applyFont="1" applyBorder="1" applyAlignment="1"/>
    <xf numFmtId="0" fontId="0" fillId="2" borderId="2" xfId="0" applyFill="1" applyBorder="1"/>
    <xf numFmtId="0" fontId="0" fillId="2" borderId="6" xfId="0" applyFill="1" applyBorder="1"/>
    <xf numFmtId="0" fontId="2" fillId="9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0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31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165" fontId="0" fillId="10" borderId="10" xfId="0" applyNumberFormat="1" applyFill="1" applyBorder="1" applyAlignment="1">
      <alignment horizontal="center"/>
    </xf>
    <xf numFmtId="2" fontId="0" fillId="10" borderId="10" xfId="0" applyNumberFormat="1" applyFill="1" applyBorder="1" applyAlignment="1">
      <alignment horizontal="center"/>
    </xf>
    <xf numFmtId="2" fontId="0" fillId="10" borderId="32" xfId="0" applyNumberFormat="1" applyFill="1" applyBorder="1" applyAlignment="1">
      <alignment horizontal="center"/>
    </xf>
    <xf numFmtId="165" fontId="0" fillId="9" borderId="13" xfId="0" applyNumberFormat="1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12" borderId="18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4" xfId="0" applyBorder="1"/>
    <xf numFmtId="0" fontId="0" fillId="0" borderId="21" xfId="0" applyBorder="1"/>
    <xf numFmtId="0" fontId="0" fillId="0" borderId="22" xfId="0" applyBorder="1"/>
    <xf numFmtId="0" fontId="0" fillId="0" borderId="35" xfId="0" applyBorder="1"/>
    <xf numFmtId="0" fontId="0" fillId="2" borderId="10" xfId="0" applyFill="1" applyBorder="1"/>
    <xf numFmtId="43" fontId="0" fillId="12" borderId="10" xfId="1" applyFont="1" applyFill="1" applyBorder="1"/>
    <xf numFmtId="43" fontId="0" fillId="11" borderId="10" xfId="1" applyFont="1" applyFill="1" applyBorder="1"/>
    <xf numFmtId="0" fontId="0" fillId="13" borderId="10" xfId="0" applyFill="1" applyBorder="1"/>
    <xf numFmtId="0" fontId="0" fillId="3" borderId="10" xfId="0" applyFill="1" applyBorder="1"/>
    <xf numFmtId="43" fontId="0" fillId="11" borderId="6" xfId="1" applyFont="1" applyFill="1" applyBorder="1"/>
    <xf numFmtId="0" fontId="0" fillId="13" borderId="6" xfId="0" applyFill="1" applyBorder="1"/>
    <xf numFmtId="0" fontId="0" fillId="3" borderId="23" xfId="0" applyFill="1" applyBorder="1"/>
    <xf numFmtId="0" fontId="0" fillId="3" borderId="35" xfId="0" applyFill="1" applyBorder="1"/>
    <xf numFmtId="0" fontId="0" fillId="13" borderId="2" xfId="0" applyFill="1" applyBorder="1"/>
    <xf numFmtId="0" fontId="2" fillId="0" borderId="0" xfId="0" applyFont="1"/>
    <xf numFmtId="0" fontId="2" fillId="13" borderId="10" xfId="0" applyFont="1" applyFill="1" applyBorder="1"/>
    <xf numFmtId="0" fontId="2" fillId="13" borderId="2" xfId="0" applyFont="1" applyFill="1" applyBorder="1"/>
    <xf numFmtId="0" fontId="2" fillId="3" borderId="22" xfId="0" applyFont="1" applyFill="1" applyBorder="1"/>
    <xf numFmtId="0" fontId="0" fillId="14" borderId="22" xfId="0" applyFill="1" applyBorder="1"/>
    <xf numFmtId="44" fontId="0" fillId="14" borderId="35" xfId="2" applyFont="1" applyFill="1" applyBorder="1"/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0" borderId="10" xfId="0" applyFont="1" applyFill="1" applyBorder="1"/>
    <xf numFmtId="0" fontId="0" fillId="0" borderId="10" xfId="0" applyFill="1" applyBorder="1"/>
    <xf numFmtId="0" fontId="0" fillId="0" borderId="0" xfId="0" applyFill="1"/>
    <xf numFmtId="0" fontId="2" fillId="13" borderId="6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left"/>
    </xf>
    <xf numFmtId="43" fontId="0" fillId="12" borderId="10" xfId="1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4" fontId="0" fillId="0" borderId="10" xfId="2" applyFont="1" applyBorder="1"/>
    <xf numFmtId="8" fontId="0" fillId="15" borderId="21" xfId="2" applyNumberFormat="1" applyFont="1" applyFill="1" applyBorder="1"/>
    <xf numFmtId="0" fontId="0" fillId="15" borderId="20" xfId="0" applyFill="1" applyBorder="1"/>
    <xf numFmtId="0" fontId="0" fillId="13" borderId="17" xfId="0" applyFill="1" applyBorder="1"/>
    <xf numFmtId="0" fontId="0" fillId="13" borderId="16" xfId="0" applyFill="1" applyBorder="1"/>
    <xf numFmtId="0" fontId="3" fillId="7" borderId="0" xfId="0" applyFont="1" applyFill="1" applyAlignment="1">
      <alignment horizontal="center" wrapText="1"/>
    </xf>
    <xf numFmtId="0" fontId="3" fillId="7" borderId="26" xfId="0" applyFont="1" applyFill="1" applyBorder="1" applyAlignment="1">
      <alignment horizontal="center" wrapText="1"/>
    </xf>
    <xf numFmtId="44" fontId="0" fillId="0" borderId="10" xfId="2" applyFont="1" applyBorder="1" applyAlignment="1">
      <alignment horizontal="left"/>
    </xf>
    <xf numFmtId="44" fontId="0" fillId="0" borderId="6" xfId="2" applyFont="1" applyBorder="1"/>
    <xf numFmtId="0" fontId="2" fillId="14" borderId="18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2" fillId="0" borderId="36" xfId="0" applyFont="1" applyBorder="1"/>
    <xf numFmtId="0" fontId="0" fillId="0" borderId="37" xfId="0" applyBorder="1"/>
    <xf numFmtId="0" fontId="0" fillId="0" borderId="24" xfId="0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96251367380675"/>
          <c:y val="9.2986587685713593E-2"/>
          <c:w val="0.76268073015506888"/>
          <c:h val="0.79030614751137762"/>
        </c:manualLayout>
      </c:layout>
      <c:scatterChart>
        <c:scatterStyle val="lineMarker"/>
        <c:varyColors val="0"/>
        <c:ser>
          <c:idx val="0"/>
          <c:order val="0"/>
          <c:tx>
            <c:v>Temperatura Máxima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'Compresion Multietapa'!$C$19:$C$73</c:f>
              <c:numCache>
                <c:formatCode>General</c:formatCode>
                <c:ptCount val="55"/>
                <c:pt idx="0">
                  <c:v>1.41643059490085</c:v>
                </c:pt>
                <c:pt idx="1">
                  <c:v>1.444759206798867</c:v>
                </c:pt>
                <c:pt idx="2">
                  <c:v>1.4730878186968839</c:v>
                </c:pt>
                <c:pt idx="3">
                  <c:v>1.5014164305949009</c:v>
                </c:pt>
                <c:pt idx="4">
                  <c:v>1.529745042492918</c:v>
                </c:pt>
                <c:pt idx="5">
                  <c:v>1.558073654390935</c:v>
                </c:pt>
                <c:pt idx="6">
                  <c:v>1.5864022662889519</c:v>
                </c:pt>
                <c:pt idx="7">
                  <c:v>1.6147308781869689</c:v>
                </c:pt>
                <c:pt idx="8">
                  <c:v>1.643059490084986</c:v>
                </c:pt>
                <c:pt idx="9">
                  <c:v>1.671388101983003</c:v>
                </c:pt>
                <c:pt idx="10">
                  <c:v>1.6997167138810199</c:v>
                </c:pt>
                <c:pt idx="11">
                  <c:v>1.7280453257790369</c:v>
                </c:pt>
                <c:pt idx="12">
                  <c:v>1.756373937677054</c:v>
                </c:pt>
                <c:pt idx="13">
                  <c:v>1.784702549575071</c:v>
                </c:pt>
                <c:pt idx="14">
                  <c:v>1.8130311614730881</c:v>
                </c:pt>
                <c:pt idx="15">
                  <c:v>1.8413597733711049</c:v>
                </c:pt>
                <c:pt idx="16">
                  <c:v>1.869688385269122</c:v>
                </c:pt>
                <c:pt idx="17">
                  <c:v>1.898016997167139</c:v>
                </c:pt>
                <c:pt idx="18">
                  <c:v>1.9263456090651561</c:v>
                </c:pt>
                <c:pt idx="19">
                  <c:v>1.9546742209631729</c:v>
                </c:pt>
                <c:pt idx="20">
                  <c:v>1.9830028328611899</c:v>
                </c:pt>
                <c:pt idx="21">
                  <c:v>2.011331444759207</c:v>
                </c:pt>
                <c:pt idx="22">
                  <c:v>2.0396600566572238</c:v>
                </c:pt>
                <c:pt idx="23">
                  <c:v>2.0679886685552411</c:v>
                </c:pt>
                <c:pt idx="24">
                  <c:v>2.0963172804532579</c:v>
                </c:pt>
                <c:pt idx="25">
                  <c:v>2.1246458923512748</c:v>
                </c:pt>
                <c:pt idx="26">
                  <c:v>2.152974504249292</c:v>
                </c:pt>
                <c:pt idx="27">
                  <c:v>2.1813031161473089</c:v>
                </c:pt>
                <c:pt idx="28">
                  <c:v>2.2096317280453261</c:v>
                </c:pt>
                <c:pt idx="29">
                  <c:v>2.237960339943343</c:v>
                </c:pt>
                <c:pt idx="30">
                  <c:v>2.2662889518413598</c:v>
                </c:pt>
                <c:pt idx="31">
                  <c:v>2.2946175637393771</c:v>
                </c:pt>
                <c:pt idx="32">
                  <c:v>2.3229461756373939</c:v>
                </c:pt>
                <c:pt idx="33">
                  <c:v>2.3512747875354107</c:v>
                </c:pt>
                <c:pt idx="34">
                  <c:v>2.379603399433428</c:v>
                </c:pt>
                <c:pt idx="35">
                  <c:v>2.4079320113314449</c:v>
                </c:pt>
                <c:pt idx="36">
                  <c:v>2.4362606232294621</c:v>
                </c:pt>
                <c:pt idx="37">
                  <c:v>2.464589235127479</c:v>
                </c:pt>
                <c:pt idx="38">
                  <c:v>2.4929178470254958</c:v>
                </c:pt>
                <c:pt idx="39">
                  <c:v>2.5212464589235131</c:v>
                </c:pt>
                <c:pt idx="40">
                  <c:v>2.5495750708215299</c:v>
                </c:pt>
                <c:pt idx="41">
                  <c:v>2.5779036827195467</c:v>
                </c:pt>
                <c:pt idx="42">
                  <c:v>2.606232294617564</c:v>
                </c:pt>
                <c:pt idx="43">
                  <c:v>2.6345609065155808</c:v>
                </c:pt>
                <c:pt idx="44">
                  <c:v>2.6628895184135981</c:v>
                </c:pt>
                <c:pt idx="45">
                  <c:v>2.6912181303116149</c:v>
                </c:pt>
                <c:pt idx="46">
                  <c:v>2.7195467422096318</c:v>
                </c:pt>
                <c:pt idx="47">
                  <c:v>2.747875354107649</c:v>
                </c:pt>
                <c:pt idx="48">
                  <c:v>2.7762039660056659</c:v>
                </c:pt>
                <c:pt idx="49">
                  <c:v>2.8045325779036832</c:v>
                </c:pt>
                <c:pt idx="50">
                  <c:v>2.8328611898017</c:v>
                </c:pt>
                <c:pt idx="51">
                  <c:v>2.8611898016997168</c:v>
                </c:pt>
                <c:pt idx="52">
                  <c:v>2.8895184135977341</c:v>
                </c:pt>
                <c:pt idx="53">
                  <c:v>2.9178470254957509</c:v>
                </c:pt>
                <c:pt idx="54">
                  <c:v>2.9461756373937678</c:v>
                </c:pt>
              </c:numCache>
            </c:numRef>
          </c:xVal>
          <c:yVal>
            <c:numRef>
              <c:f>'Compresion Multietapa'!$O$19:$O$73</c:f>
              <c:numCache>
                <c:formatCode>General</c:formatCode>
                <c:ptCount val="55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12-4696-A3B1-A39044E47460}"/>
            </c:ext>
          </c:extLst>
        </c:ser>
        <c:ser>
          <c:idx val="1"/>
          <c:order val="1"/>
          <c:tx>
            <c:v>Corriente 2</c:v>
          </c:tx>
          <c:marker>
            <c:symbol val="none"/>
          </c:marker>
          <c:xVal>
            <c:numRef>
              <c:f>'Compresion Multietapa'!$C$19:$C$73</c:f>
              <c:numCache>
                <c:formatCode>General</c:formatCode>
                <c:ptCount val="55"/>
                <c:pt idx="0">
                  <c:v>1.41643059490085</c:v>
                </c:pt>
                <c:pt idx="1">
                  <c:v>1.444759206798867</c:v>
                </c:pt>
                <c:pt idx="2">
                  <c:v>1.4730878186968839</c:v>
                </c:pt>
                <c:pt idx="3">
                  <c:v>1.5014164305949009</c:v>
                </c:pt>
                <c:pt idx="4">
                  <c:v>1.529745042492918</c:v>
                </c:pt>
                <c:pt idx="5">
                  <c:v>1.558073654390935</c:v>
                </c:pt>
                <c:pt idx="6">
                  <c:v>1.5864022662889519</c:v>
                </c:pt>
                <c:pt idx="7">
                  <c:v>1.6147308781869689</c:v>
                </c:pt>
                <c:pt idx="8">
                  <c:v>1.643059490084986</c:v>
                </c:pt>
                <c:pt idx="9">
                  <c:v>1.671388101983003</c:v>
                </c:pt>
                <c:pt idx="10">
                  <c:v>1.6997167138810199</c:v>
                </c:pt>
                <c:pt idx="11">
                  <c:v>1.7280453257790369</c:v>
                </c:pt>
                <c:pt idx="12">
                  <c:v>1.756373937677054</c:v>
                </c:pt>
                <c:pt idx="13">
                  <c:v>1.784702549575071</c:v>
                </c:pt>
                <c:pt idx="14">
                  <c:v>1.8130311614730881</c:v>
                </c:pt>
                <c:pt idx="15">
                  <c:v>1.8413597733711049</c:v>
                </c:pt>
                <c:pt idx="16">
                  <c:v>1.869688385269122</c:v>
                </c:pt>
                <c:pt idx="17">
                  <c:v>1.898016997167139</c:v>
                </c:pt>
                <c:pt idx="18">
                  <c:v>1.9263456090651561</c:v>
                </c:pt>
                <c:pt idx="19">
                  <c:v>1.9546742209631729</c:v>
                </c:pt>
                <c:pt idx="20">
                  <c:v>1.9830028328611899</c:v>
                </c:pt>
                <c:pt idx="21">
                  <c:v>2.011331444759207</c:v>
                </c:pt>
                <c:pt idx="22">
                  <c:v>2.0396600566572238</c:v>
                </c:pt>
                <c:pt idx="23">
                  <c:v>2.0679886685552411</c:v>
                </c:pt>
                <c:pt idx="24">
                  <c:v>2.0963172804532579</c:v>
                </c:pt>
                <c:pt idx="25">
                  <c:v>2.1246458923512748</c:v>
                </c:pt>
                <c:pt idx="26">
                  <c:v>2.152974504249292</c:v>
                </c:pt>
                <c:pt idx="27">
                  <c:v>2.1813031161473089</c:v>
                </c:pt>
                <c:pt idx="28">
                  <c:v>2.2096317280453261</c:v>
                </c:pt>
                <c:pt idx="29">
                  <c:v>2.237960339943343</c:v>
                </c:pt>
                <c:pt idx="30">
                  <c:v>2.2662889518413598</c:v>
                </c:pt>
                <c:pt idx="31">
                  <c:v>2.2946175637393771</c:v>
                </c:pt>
                <c:pt idx="32">
                  <c:v>2.3229461756373939</c:v>
                </c:pt>
                <c:pt idx="33">
                  <c:v>2.3512747875354107</c:v>
                </c:pt>
                <c:pt idx="34">
                  <c:v>2.379603399433428</c:v>
                </c:pt>
                <c:pt idx="35">
                  <c:v>2.4079320113314449</c:v>
                </c:pt>
                <c:pt idx="36">
                  <c:v>2.4362606232294621</c:v>
                </c:pt>
                <c:pt idx="37">
                  <c:v>2.464589235127479</c:v>
                </c:pt>
                <c:pt idx="38">
                  <c:v>2.4929178470254958</c:v>
                </c:pt>
                <c:pt idx="39">
                  <c:v>2.5212464589235131</c:v>
                </c:pt>
                <c:pt idx="40">
                  <c:v>2.5495750708215299</c:v>
                </c:pt>
                <c:pt idx="41">
                  <c:v>2.5779036827195467</c:v>
                </c:pt>
                <c:pt idx="42">
                  <c:v>2.606232294617564</c:v>
                </c:pt>
                <c:pt idx="43">
                  <c:v>2.6345609065155808</c:v>
                </c:pt>
                <c:pt idx="44">
                  <c:v>2.6628895184135981</c:v>
                </c:pt>
                <c:pt idx="45">
                  <c:v>2.6912181303116149</c:v>
                </c:pt>
                <c:pt idx="46">
                  <c:v>2.7195467422096318</c:v>
                </c:pt>
                <c:pt idx="47">
                  <c:v>2.747875354107649</c:v>
                </c:pt>
                <c:pt idx="48">
                  <c:v>2.7762039660056659</c:v>
                </c:pt>
                <c:pt idx="49">
                  <c:v>2.8045325779036832</c:v>
                </c:pt>
                <c:pt idx="50">
                  <c:v>2.8328611898017</c:v>
                </c:pt>
                <c:pt idx="51">
                  <c:v>2.8611898016997168</c:v>
                </c:pt>
                <c:pt idx="52">
                  <c:v>2.8895184135977341</c:v>
                </c:pt>
                <c:pt idx="53">
                  <c:v>2.9178470254957509</c:v>
                </c:pt>
                <c:pt idx="54">
                  <c:v>2.9461756373937678</c:v>
                </c:pt>
              </c:numCache>
            </c:numRef>
          </c:xVal>
          <c:yVal>
            <c:numRef>
              <c:f>'Compresion Multietapa'!$D$19:$D$73</c:f>
              <c:numCache>
                <c:formatCode>General</c:formatCode>
                <c:ptCount val="55"/>
                <c:pt idx="0">
                  <c:v>84.033254657267491</c:v>
                </c:pt>
                <c:pt idx="1">
                  <c:v>86.666145291893201</c:v>
                </c:pt>
                <c:pt idx="2">
                  <c:v>89.2622393151712</c:v>
                </c:pt>
                <c:pt idx="3">
                  <c:v>91.825876387961387</c:v>
                </c:pt>
                <c:pt idx="4">
                  <c:v>94.350353007437775</c:v>
                </c:pt>
                <c:pt idx="5">
                  <c:v>96.841423669106746</c:v>
                </c:pt>
                <c:pt idx="6">
                  <c:v>99.30021498098256</c:v>
                </c:pt>
                <c:pt idx="7">
                  <c:v>101.73114128697972</c:v>
                </c:pt>
                <c:pt idx="8">
                  <c:v>104.12661750693235</c:v>
                </c:pt>
                <c:pt idx="9">
                  <c:v>106.49256193276528</c:v>
                </c:pt>
                <c:pt idx="10">
                  <c:v>108.82981713902797</c:v>
                </c:pt>
                <c:pt idx="11">
                  <c:v>111.13964808217162</c:v>
                </c:pt>
                <c:pt idx="12">
                  <c:v>113.42448265314061</c:v>
                </c:pt>
                <c:pt idx="13">
                  <c:v>115.67906578018557</c:v>
                </c:pt>
                <c:pt idx="14">
                  <c:v>117.90803407144767</c:v>
                </c:pt>
                <c:pt idx="15">
                  <c:v>120.11237282218497</c:v>
                </c:pt>
                <c:pt idx="16">
                  <c:v>122.29574947787938</c:v>
                </c:pt>
                <c:pt idx="17">
                  <c:v>124.45046734243476</c:v>
                </c:pt>
                <c:pt idx="18">
                  <c:v>126.58215848070421</c:v>
                </c:pt>
                <c:pt idx="19">
                  <c:v>128.69139341584139</c:v>
                </c:pt>
                <c:pt idx="20">
                  <c:v>130.77918840264283</c:v>
                </c:pt>
                <c:pt idx="21">
                  <c:v>132.84849597552551</c:v>
                </c:pt>
                <c:pt idx="22">
                  <c:v>134.89223236362864</c:v>
                </c:pt>
                <c:pt idx="23">
                  <c:v>136.91563072430716</c:v>
                </c:pt>
                <c:pt idx="24">
                  <c:v>138.91918374347972</c:v>
                </c:pt>
                <c:pt idx="25">
                  <c:v>140.90615356461484</c:v>
                </c:pt>
                <c:pt idx="26">
                  <c:v>142.87055039587193</c:v>
                </c:pt>
                <c:pt idx="27">
                  <c:v>144.81641206917652</c:v>
                </c:pt>
                <c:pt idx="28">
                  <c:v>146.74414439609694</c:v>
                </c:pt>
                <c:pt idx="29">
                  <c:v>148.65413921721006</c:v>
                </c:pt>
                <c:pt idx="30">
                  <c:v>150.5467367467935</c:v>
                </c:pt>
                <c:pt idx="31">
                  <c:v>152.42225225609479</c:v>
                </c:pt>
                <c:pt idx="32">
                  <c:v>154.28113917891102</c:v>
                </c:pt>
                <c:pt idx="33">
                  <c:v>156.12373251986747</c:v>
                </c:pt>
                <c:pt idx="34">
                  <c:v>157.95036325111721</c:v>
                </c:pt>
                <c:pt idx="35">
                  <c:v>159.76135176444177</c:v>
                </c:pt>
                <c:pt idx="36">
                  <c:v>161.55300669063251</c:v>
                </c:pt>
                <c:pt idx="37">
                  <c:v>163.33227939131831</c:v>
                </c:pt>
                <c:pt idx="38">
                  <c:v>165.09663667386911</c:v>
                </c:pt>
                <c:pt idx="39">
                  <c:v>166.84636790857132</c:v>
                </c:pt>
                <c:pt idx="40">
                  <c:v>168.58175369517835</c:v>
                </c:pt>
                <c:pt idx="41">
                  <c:v>170.30306622267722</c:v>
                </c:pt>
                <c:pt idx="42">
                  <c:v>172.01056961052035</c:v>
                </c:pt>
                <c:pt idx="43">
                  <c:v>173.70452023247054</c:v>
                </c:pt>
                <c:pt idx="44">
                  <c:v>175.38516702412164</c:v>
                </c:pt>
                <c:pt idx="45">
                  <c:v>177.05275177509139</c:v>
                </c:pt>
                <c:pt idx="46">
                  <c:v>178.70750940678079</c:v>
                </c:pt>
                <c:pt idx="47">
                  <c:v>180.34966823657641</c:v>
                </c:pt>
                <c:pt idx="48">
                  <c:v>181.97945022928735</c:v>
                </c:pt>
                <c:pt idx="49">
                  <c:v>183.59707123653908</c:v>
                </c:pt>
                <c:pt idx="50">
                  <c:v>185.20274122484142</c:v>
                </c:pt>
                <c:pt idx="51">
                  <c:v>186.79666449295729</c:v>
                </c:pt>
                <c:pt idx="52">
                  <c:v>188.37903987917758</c:v>
                </c:pt>
                <c:pt idx="53">
                  <c:v>189.95006095906825</c:v>
                </c:pt>
                <c:pt idx="54">
                  <c:v>191.50991623421368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12-4696-A3B1-A39044E47460}"/>
            </c:ext>
          </c:extLst>
        </c:ser>
        <c:ser>
          <c:idx val="3"/>
          <c:order val="2"/>
          <c:tx>
            <c:v>Corriente 6</c:v>
          </c:tx>
          <c:marker>
            <c:symbol val="none"/>
          </c:marker>
          <c:xVal>
            <c:numRef>
              <c:f>'Compresion Multietapa'!$C$19:$C$73</c:f>
              <c:numCache>
                <c:formatCode>General</c:formatCode>
                <c:ptCount val="55"/>
                <c:pt idx="0">
                  <c:v>1.41643059490085</c:v>
                </c:pt>
                <c:pt idx="1">
                  <c:v>1.444759206798867</c:v>
                </c:pt>
                <c:pt idx="2">
                  <c:v>1.4730878186968839</c:v>
                </c:pt>
                <c:pt idx="3">
                  <c:v>1.5014164305949009</c:v>
                </c:pt>
                <c:pt idx="4">
                  <c:v>1.529745042492918</c:v>
                </c:pt>
                <c:pt idx="5">
                  <c:v>1.558073654390935</c:v>
                </c:pt>
                <c:pt idx="6">
                  <c:v>1.5864022662889519</c:v>
                </c:pt>
                <c:pt idx="7">
                  <c:v>1.6147308781869689</c:v>
                </c:pt>
                <c:pt idx="8">
                  <c:v>1.643059490084986</c:v>
                </c:pt>
                <c:pt idx="9">
                  <c:v>1.671388101983003</c:v>
                </c:pt>
                <c:pt idx="10">
                  <c:v>1.6997167138810199</c:v>
                </c:pt>
                <c:pt idx="11">
                  <c:v>1.7280453257790369</c:v>
                </c:pt>
                <c:pt idx="12">
                  <c:v>1.756373937677054</c:v>
                </c:pt>
                <c:pt idx="13">
                  <c:v>1.784702549575071</c:v>
                </c:pt>
                <c:pt idx="14">
                  <c:v>1.8130311614730881</c:v>
                </c:pt>
                <c:pt idx="15">
                  <c:v>1.8413597733711049</c:v>
                </c:pt>
                <c:pt idx="16">
                  <c:v>1.869688385269122</c:v>
                </c:pt>
                <c:pt idx="17">
                  <c:v>1.898016997167139</c:v>
                </c:pt>
                <c:pt idx="18">
                  <c:v>1.9263456090651561</c:v>
                </c:pt>
                <c:pt idx="19">
                  <c:v>1.9546742209631729</c:v>
                </c:pt>
                <c:pt idx="20">
                  <c:v>1.9830028328611899</c:v>
                </c:pt>
                <c:pt idx="21">
                  <c:v>2.011331444759207</c:v>
                </c:pt>
                <c:pt idx="22">
                  <c:v>2.0396600566572238</c:v>
                </c:pt>
                <c:pt idx="23">
                  <c:v>2.0679886685552411</c:v>
                </c:pt>
                <c:pt idx="24">
                  <c:v>2.0963172804532579</c:v>
                </c:pt>
                <c:pt idx="25">
                  <c:v>2.1246458923512748</c:v>
                </c:pt>
                <c:pt idx="26">
                  <c:v>2.152974504249292</c:v>
                </c:pt>
                <c:pt idx="27">
                  <c:v>2.1813031161473089</c:v>
                </c:pt>
                <c:pt idx="28">
                  <c:v>2.2096317280453261</c:v>
                </c:pt>
                <c:pt idx="29">
                  <c:v>2.237960339943343</c:v>
                </c:pt>
                <c:pt idx="30">
                  <c:v>2.2662889518413598</c:v>
                </c:pt>
                <c:pt idx="31">
                  <c:v>2.2946175637393771</c:v>
                </c:pt>
                <c:pt idx="32">
                  <c:v>2.3229461756373939</c:v>
                </c:pt>
                <c:pt idx="33">
                  <c:v>2.3512747875354107</c:v>
                </c:pt>
                <c:pt idx="34">
                  <c:v>2.379603399433428</c:v>
                </c:pt>
                <c:pt idx="35">
                  <c:v>2.4079320113314449</c:v>
                </c:pt>
                <c:pt idx="36">
                  <c:v>2.4362606232294621</c:v>
                </c:pt>
                <c:pt idx="37">
                  <c:v>2.464589235127479</c:v>
                </c:pt>
                <c:pt idx="38">
                  <c:v>2.4929178470254958</c:v>
                </c:pt>
                <c:pt idx="39">
                  <c:v>2.5212464589235131</c:v>
                </c:pt>
                <c:pt idx="40">
                  <c:v>2.5495750708215299</c:v>
                </c:pt>
                <c:pt idx="41">
                  <c:v>2.5779036827195467</c:v>
                </c:pt>
                <c:pt idx="42">
                  <c:v>2.606232294617564</c:v>
                </c:pt>
                <c:pt idx="43">
                  <c:v>2.6345609065155808</c:v>
                </c:pt>
                <c:pt idx="44">
                  <c:v>2.6628895184135981</c:v>
                </c:pt>
                <c:pt idx="45">
                  <c:v>2.6912181303116149</c:v>
                </c:pt>
                <c:pt idx="46">
                  <c:v>2.7195467422096318</c:v>
                </c:pt>
                <c:pt idx="47">
                  <c:v>2.747875354107649</c:v>
                </c:pt>
                <c:pt idx="48">
                  <c:v>2.7762039660056659</c:v>
                </c:pt>
                <c:pt idx="49">
                  <c:v>2.8045325779036832</c:v>
                </c:pt>
                <c:pt idx="50">
                  <c:v>2.8328611898017</c:v>
                </c:pt>
                <c:pt idx="51">
                  <c:v>2.8611898016997168</c:v>
                </c:pt>
                <c:pt idx="52">
                  <c:v>2.8895184135977341</c:v>
                </c:pt>
                <c:pt idx="53">
                  <c:v>2.9178470254957509</c:v>
                </c:pt>
                <c:pt idx="54">
                  <c:v>2.9461756373937678</c:v>
                </c:pt>
              </c:numCache>
            </c:numRef>
          </c:xVal>
          <c:yVal>
            <c:numRef>
              <c:f>'Compresion Multietapa'!$K$19:$K$73</c:f>
              <c:numCache>
                <c:formatCode>General</c:formatCode>
                <c:ptCount val="55"/>
                <c:pt idx="0">
                  <c:v>180.62470411666692</c:v>
                </c:pt>
                <c:pt idx="1">
                  <c:v>177.44073688277064</c:v>
                </c:pt>
                <c:pt idx="2">
                  <c:v>174.33605762181145</c:v>
                </c:pt>
                <c:pt idx="3">
                  <c:v>171.30721139445876</c:v>
                </c:pt>
                <c:pt idx="4">
                  <c:v>168.35095616746469</c:v>
                </c:pt>
                <c:pt idx="5">
                  <c:v>165.46744900454928</c:v>
                </c:pt>
                <c:pt idx="6">
                  <c:v>162.64626232833291</c:v>
                </c:pt>
                <c:pt idx="7">
                  <c:v>159.88935551361021</c:v>
                </c:pt>
                <c:pt idx="8">
                  <c:v>157.1941462725926</c:v>
                </c:pt>
                <c:pt idx="9">
                  <c:v>154.55819908289754</c:v>
                </c:pt>
                <c:pt idx="10">
                  <c:v>151.97921448695956</c:v>
                </c:pt>
                <c:pt idx="11">
                  <c:v>149.45501310566658</c:v>
                </c:pt>
                <c:pt idx="12">
                  <c:v>146.98349389234403</c:v>
                </c:pt>
                <c:pt idx="13">
                  <c:v>144.56276562357215</c:v>
                </c:pt>
                <c:pt idx="14">
                  <c:v>142.19098099365766</c:v>
                </c:pt>
                <c:pt idx="15">
                  <c:v>139.86639024943383</c:v>
                </c:pt>
                <c:pt idx="16">
                  <c:v>137.58622079665753</c:v>
                </c:pt>
                <c:pt idx="17">
                  <c:v>135.35089693844742</c:v>
                </c:pt>
                <c:pt idx="18">
                  <c:v>133.15803134970241</c:v>
                </c:pt>
                <c:pt idx="19">
                  <c:v>131.00619599750445</c:v>
                </c:pt>
                <c:pt idx="20">
                  <c:v>128.89403101058082</c:v>
                </c:pt>
                <c:pt idx="21">
                  <c:v>126.81905063045923</c:v>
                </c:pt>
                <c:pt idx="22">
                  <c:v>124.78219734801064</c:v>
                </c:pt>
                <c:pt idx="23">
                  <c:v>122.78130702674957</c:v>
                </c:pt>
                <c:pt idx="24">
                  <c:v>120.81525346971739</c:v>
                </c:pt>
                <c:pt idx="25">
                  <c:v>118.8829605855791</c:v>
                </c:pt>
                <c:pt idx="26">
                  <c:v>116.98368878823652</c:v>
                </c:pt>
                <c:pt idx="27">
                  <c:v>115.11592077699339</c:v>
                </c:pt>
                <c:pt idx="28">
                  <c:v>113.27895732614451</c:v>
                </c:pt>
                <c:pt idx="29">
                  <c:v>111.47189600457705</c:v>
                </c:pt>
                <c:pt idx="30">
                  <c:v>109.69387197862596</c:v>
                </c:pt>
                <c:pt idx="31">
                  <c:v>107.94579403832444</c:v>
                </c:pt>
                <c:pt idx="32">
                  <c:v>106.22366502415639</c:v>
                </c:pt>
                <c:pt idx="33">
                  <c:v>104.5281806042052</c:v>
                </c:pt>
                <c:pt idx="34">
                  <c:v>102.85860753402699</c:v>
                </c:pt>
                <c:pt idx="35">
                  <c:v>101.21424129153064</c:v>
                </c:pt>
                <c:pt idx="36">
                  <c:v>99.594404625759523</c:v>
                </c:pt>
                <c:pt idx="37">
                  <c:v>98.001783779498453</c:v>
                </c:pt>
                <c:pt idx="38">
                  <c:v>96.429560586136802</c:v>
                </c:pt>
                <c:pt idx="39">
                  <c:v>94.879978668185174</c:v>
                </c:pt>
                <c:pt idx="40">
                  <c:v>93.352457219909411</c:v>
                </c:pt>
                <c:pt idx="41">
                  <c:v>91.846436663431575</c:v>
                </c:pt>
                <c:pt idx="42">
                  <c:v>90.365002549248175</c:v>
                </c:pt>
                <c:pt idx="43">
                  <c:v>88.901431909610551</c:v>
                </c:pt>
                <c:pt idx="44">
                  <c:v>87.457447910504811</c:v>
                </c:pt>
                <c:pt idx="45">
                  <c:v>86.032896750256612</c:v>
                </c:pt>
                <c:pt idx="46">
                  <c:v>84.627324954574078</c:v>
                </c:pt>
                <c:pt idx="47">
                  <c:v>83.240281379778651</c:v>
                </c:pt>
                <c:pt idx="48">
                  <c:v>81.875071957871057</c:v>
                </c:pt>
                <c:pt idx="49">
                  <c:v>80.524937885365148</c:v>
                </c:pt>
                <c:pt idx="50">
                  <c:v>79.192198860485234</c:v>
                </c:pt>
                <c:pt idx="51">
                  <c:v>77.876036607739763</c:v>
                </c:pt>
                <c:pt idx="52">
                  <c:v>76.576226290918328</c:v>
                </c:pt>
                <c:pt idx="53">
                  <c:v>75.292525773167938</c:v>
                </c:pt>
                <c:pt idx="54">
                  <c:v>74.024578311656796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12-4696-A3B1-A39044E47460}"/>
            </c:ext>
          </c:extLst>
        </c:ser>
        <c:ser>
          <c:idx val="5"/>
          <c:order val="4"/>
          <c:tx>
            <c:v>Punto Op. A</c:v>
          </c:tx>
          <c:marker>
            <c:symbol val="none"/>
          </c:marker>
          <c:dPt>
            <c:idx val="0"/>
            <c:bubble3D val="0"/>
            <c:spPr/>
          </c:dPt>
          <c:errBars>
            <c:errDir val="x"/>
            <c:errBarType val="both"/>
            <c:errValType val="percentage"/>
            <c:noEndCap val="0"/>
            <c:val val="0"/>
          </c:errBars>
          <c:errBars>
            <c:errDir val="y"/>
            <c:errBarType val="both"/>
            <c:errValType val="percentage"/>
            <c:noEndCap val="0"/>
            <c:val val="10"/>
            <c:spPr>
              <a:ln w="12700">
                <a:prstDash val="sysDash"/>
              </a:ln>
            </c:spPr>
          </c:errBars>
          <c:xVal>
            <c:numRef>
              <c:f>'Compresion Multietapa'!$R$13</c:f>
              <c:numCache>
                <c:formatCode>General</c:formatCode>
                <c:ptCount val="1"/>
                <c:pt idx="0">
                  <c:v>1.728</c:v>
                </c:pt>
              </c:numCache>
            </c:numRef>
          </c:xVal>
          <c:yVal>
            <c:numRef>
              <c:f>'Compresion Multietapa'!$R$14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E12-4696-A3B1-A39044E47460}"/>
            </c:ext>
          </c:extLst>
        </c:ser>
        <c:ser>
          <c:idx val="4"/>
          <c:order val="5"/>
          <c:tx>
            <c:v>Punto Op. B</c:v>
          </c:tx>
          <c:marker>
            <c:symbol val="none"/>
          </c:marker>
          <c:errBars>
            <c:errDir val="x"/>
            <c:errBarType val="both"/>
            <c:errValType val="percentage"/>
            <c:noEndCap val="0"/>
            <c:val val="0"/>
          </c:errBars>
          <c:errBars>
            <c:errDir val="y"/>
            <c:errBarType val="both"/>
            <c:errValType val="percentage"/>
            <c:noEndCap val="0"/>
            <c:val val="10"/>
            <c:spPr>
              <a:ln w="12700">
                <a:prstDash val="sysDash"/>
              </a:ln>
            </c:spPr>
          </c:errBars>
          <c:xVal>
            <c:numRef>
              <c:f>'Compresion Multietapa'!$R$16</c:f>
              <c:numCache>
                <c:formatCode>General</c:formatCode>
                <c:ptCount val="1"/>
                <c:pt idx="0">
                  <c:v>2.266</c:v>
                </c:pt>
              </c:numCache>
            </c:numRef>
          </c:xVal>
          <c:yVal>
            <c:numRef>
              <c:f>'Compresion Multietapa'!$R$17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E12-4696-A3B1-A39044E4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36176"/>
        <c:axId val="1073181648"/>
      </c:scatterChart>
      <c:scatterChart>
        <c:scatterStyle val="lineMarker"/>
        <c:varyColors val="0"/>
        <c:ser>
          <c:idx val="2"/>
          <c:order val="3"/>
          <c:tx>
            <c:v>Costo Total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'Compresion Multietapa'!$C$19:$C$73</c:f>
              <c:numCache>
                <c:formatCode>General</c:formatCode>
                <c:ptCount val="55"/>
                <c:pt idx="0">
                  <c:v>1.41643059490085</c:v>
                </c:pt>
                <c:pt idx="1">
                  <c:v>1.444759206798867</c:v>
                </c:pt>
                <c:pt idx="2">
                  <c:v>1.4730878186968839</c:v>
                </c:pt>
                <c:pt idx="3">
                  <c:v>1.5014164305949009</c:v>
                </c:pt>
                <c:pt idx="4">
                  <c:v>1.529745042492918</c:v>
                </c:pt>
                <c:pt idx="5">
                  <c:v>1.558073654390935</c:v>
                </c:pt>
                <c:pt idx="6">
                  <c:v>1.5864022662889519</c:v>
                </c:pt>
                <c:pt idx="7">
                  <c:v>1.6147308781869689</c:v>
                </c:pt>
                <c:pt idx="8">
                  <c:v>1.643059490084986</c:v>
                </c:pt>
                <c:pt idx="9">
                  <c:v>1.671388101983003</c:v>
                </c:pt>
                <c:pt idx="10">
                  <c:v>1.6997167138810199</c:v>
                </c:pt>
                <c:pt idx="11">
                  <c:v>1.7280453257790369</c:v>
                </c:pt>
                <c:pt idx="12">
                  <c:v>1.756373937677054</c:v>
                </c:pt>
                <c:pt idx="13">
                  <c:v>1.784702549575071</c:v>
                </c:pt>
                <c:pt idx="14">
                  <c:v>1.8130311614730881</c:v>
                </c:pt>
                <c:pt idx="15">
                  <c:v>1.8413597733711049</c:v>
                </c:pt>
                <c:pt idx="16">
                  <c:v>1.869688385269122</c:v>
                </c:pt>
                <c:pt idx="17">
                  <c:v>1.898016997167139</c:v>
                </c:pt>
                <c:pt idx="18">
                  <c:v>1.9263456090651561</c:v>
                </c:pt>
                <c:pt idx="19">
                  <c:v>1.9546742209631729</c:v>
                </c:pt>
                <c:pt idx="20">
                  <c:v>1.9830028328611899</c:v>
                </c:pt>
                <c:pt idx="21">
                  <c:v>2.011331444759207</c:v>
                </c:pt>
                <c:pt idx="22">
                  <c:v>2.0396600566572238</c:v>
                </c:pt>
                <c:pt idx="23">
                  <c:v>2.0679886685552411</c:v>
                </c:pt>
                <c:pt idx="24">
                  <c:v>2.0963172804532579</c:v>
                </c:pt>
                <c:pt idx="25">
                  <c:v>2.1246458923512748</c:v>
                </c:pt>
                <c:pt idx="26">
                  <c:v>2.152974504249292</c:v>
                </c:pt>
                <c:pt idx="27">
                  <c:v>2.1813031161473089</c:v>
                </c:pt>
                <c:pt idx="28">
                  <c:v>2.2096317280453261</c:v>
                </c:pt>
                <c:pt idx="29">
                  <c:v>2.237960339943343</c:v>
                </c:pt>
                <c:pt idx="30">
                  <c:v>2.2662889518413598</c:v>
                </c:pt>
                <c:pt idx="31">
                  <c:v>2.2946175637393771</c:v>
                </c:pt>
                <c:pt idx="32">
                  <c:v>2.3229461756373939</c:v>
                </c:pt>
                <c:pt idx="33">
                  <c:v>2.3512747875354107</c:v>
                </c:pt>
                <c:pt idx="34">
                  <c:v>2.379603399433428</c:v>
                </c:pt>
                <c:pt idx="35">
                  <c:v>2.4079320113314449</c:v>
                </c:pt>
                <c:pt idx="36">
                  <c:v>2.4362606232294621</c:v>
                </c:pt>
                <c:pt idx="37">
                  <c:v>2.464589235127479</c:v>
                </c:pt>
                <c:pt idx="38">
                  <c:v>2.4929178470254958</c:v>
                </c:pt>
                <c:pt idx="39">
                  <c:v>2.5212464589235131</c:v>
                </c:pt>
                <c:pt idx="40">
                  <c:v>2.5495750708215299</c:v>
                </c:pt>
                <c:pt idx="41">
                  <c:v>2.5779036827195467</c:v>
                </c:pt>
                <c:pt idx="42">
                  <c:v>2.606232294617564</c:v>
                </c:pt>
                <c:pt idx="43">
                  <c:v>2.6345609065155808</c:v>
                </c:pt>
                <c:pt idx="44">
                  <c:v>2.6628895184135981</c:v>
                </c:pt>
                <c:pt idx="45">
                  <c:v>2.6912181303116149</c:v>
                </c:pt>
                <c:pt idx="46">
                  <c:v>2.7195467422096318</c:v>
                </c:pt>
                <c:pt idx="47">
                  <c:v>2.747875354107649</c:v>
                </c:pt>
                <c:pt idx="48">
                  <c:v>2.7762039660056659</c:v>
                </c:pt>
                <c:pt idx="49">
                  <c:v>2.8045325779036832</c:v>
                </c:pt>
                <c:pt idx="50">
                  <c:v>2.8328611898017</c:v>
                </c:pt>
                <c:pt idx="51">
                  <c:v>2.8611898016997168</c:v>
                </c:pt>
                <c:pt idx="52">
                  <c:v>2.8895184135977341</c:v>
                </c:pt>
                <c:pt idx="53">
                  <c:v>2.9178470254957509</c:v>
                </c:pt>
                <c:pt idx="54">
                  <c:v>2.9461756373937678</c:v>
                </c:pt>
              </c:numCache>
            </c:numRef>
          </c:xVal>
          <c:yVal>
            <c:numRef>
              <c:f>'Compresion Multietapa'!$N$19:$N$73</c:f>
              <c:numCache>
                <c:formatCode>_("$"* #,##0.00_);_("$"* \(#,##0.00\);_("$"* "-"??_);_(@_)</c:formatCode>
                <c:ptCount val="55"/>
                <c:pt idx="0">
                  <c:v>1328364.9886711985</c:v>
                </c:pt>
                <c:pt idx="1">
                  <c:v>1331632.8401404864</c:v>
                </c:pt>
                <c:pt idx="2">
                  <c:v>1334578.4124224805</c:v>
                </c:pt>
                <c:pt idx="3">
                  <c:v>1337234.6772067889</c:v>
                </c:pt>
                <c:pt idx="4">
                  <c:v>1339629.758996835</c:v>
                </c:pt>
                <c:pt idx="5">
                  <c:v>1341787.8272551936</c:v>
                </c:pt>
                <c:pt idx="6">
                  <c:v>1343729.7904903283</c:v>
                </c:pt>
                <c:pt idx="7">
                  <c:v>1345473.8433142698</c:v>
                </c:pt>
                <c:pt idx="8">
                  <c:v>1347035.9026481097</c:v>
                </c:pt>
                <c:pt idx="9">
                  <c:v>1348429.9591811858</c:v>
                </c:pt>
                <c:pt idx="10">
                  <c:v>1349668.3632253166</c:v>
                </c:pt>
                <c:pt idx="11">
                  <c:v>1350762.0592021104</c:v>
                </c:pt>
                <c:pt idx="12">
                  <c:v>1351720.7794934958</c:v>
                </c:pt>
                <c:pt idx="13">
                  <c:v>1352553.2058385946</c:v>
                </c:pt>
                <c:pt idx="14">
                  <c:v>1353267.10458628</c:v>
                </c:pt>
                <c:pt idx="15">
                  <c:v>1353869.4407165875</c:v>
                </c:pt>
                <c:pt idx="16">
                  <c:v>1354366.4744926386</c:v>
                </c:pt>
                <c:pt idx="17">
                  <c:v>1354763.8438038747</c:v>
                </c:pt>
                <c:pt idx="18">
                  <c:v>1355066.6346460388</c:v>
                </c:pt>
                <c:pt idx="19">
                  <c:v>1355279.4417059147</c:v>
                </c:pt>
                <c:pt idx="20">
                  <c:v>1355406.4206453864</c:v>
                </c:pt>
                <c:pt idx="21">
                  <c:v>1355451.3333849632</c:v>
                </c:pt>
                <c:pt idx="22">
                  <c:v>1355417.5874531292</c:v>
                </c:pt>
                <c:pt idx="23">
                  <c:v>1355308.2702809819</c:v>
                </c:pt>
                <c:pt idx="24">
                  <c:v>1355126.1791708437</c:v>
                </c:pt>
                <c:pt idx="25">
                  <c:v>1354873.8475460648</c:v>
                </c:pt>
                <c:pt idx="26">
                  <c:v>1354553.5679893082</c:v>
                </c:pt>
                <c:pt idx="27">
                  <c:v>1354167.4124958795</c:v>
                </c:pt>
                <c:pt idx="28">
                  <c:v>1353717.250300929</c:v>
                </c:pt>
                <c:pt idx="29">
                  <c:v>1353204.7635844438</c:v>
                </c:pt>
                <c:pt idx="30">
                  <c:v>1352631.4613111017</c:v>
                </c:pt>
                <c:pt idx="31">
                  <c:v>1351998.6914236916</c:v>
                </c:pt>
                <c:pt idx="32">
                  <c:v>1351307.6515761905</c:v>
                </c:pt>
                <c:pt idx="33">
                  <c:v>1350559.3985648323</c:v>
                </c:pt>
                <c:pt idx="34">
                  <c:v>1349754.8565920438</c:v>
                </c:pt>
                <c:pt idx="35">
                  <c:v>1348894.8244783236</c:v>
                </c:pt>
                <c:pt idx="36">
                  <c:v>1347979.9819193152</c:v>
                </c:pt>
                <c:pt idx="37">
                  <c:v>1347010.8948705571</c:v>
                </c:pt>
                <c:pt idx="38">
                  <c:v>1345988.020129184</c:v>
                </c:pt>
                <c:pt idx="39">
                  <c:v>1344911.7091699226</c:v>
                </c:pt>
                <c:pt idx="40">
                  <c:v>1343782.2112825001</c:v>
                </c:pt>
                <c:pt idx="41">
                  <c:v>1342599.6760477656</c:v>
                </c:pt>
                <c:pt idx="42">
                  <c:v>1341364.1551812841</c:v>
                </c:pt>
                <c:pt idx="43">
                  <c:v>1340075.6037647603</c:v>
                </c:pt>
                <c:pt idx="44">
                  <c:v>1338733.8808777467</c:v>
                </c:pt>
                <c:pt idx="45">
                  <c:v>1337338.7496343832</c:v>
                </c:pt>
                <c:pt idx="46">
                  <c:v>1335889.8766222694</c:v>
                </c:pt>
                <c:pt idx="47">
                  <c:v>1334386.8307323775</c:v>
                </c:pt>
                <c:pt idx="48">
                  <c:v>1332829.0813611075</c:v>
                </c:pt>
                <c:pt idx="49">
                  <c:v>1331215.9959562989</c:v>
                </c:pt>
                <c:pt idx="50">
                  <c:v>1329546.83686976</c:v>
                </c:pt>
                <c:pt idx="51">
                  <c:v>1327820.7574680457</c:v>
                </c:pt>
                <c:pt idx="52">
                  <c:v>1326036.7974412064</c:v>
                </c:pt>
                <c:pt idx="53">
                  <c:v>1324193.8772357446</c:v>
                </c:pt>
                <c:pt idx="54">
                  <c:v>1322290.7915218216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12-4696-A3B1-A39044E4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278175"/>
        <c:axId val="1236284831"/>
      </c:scatterChart>
      <c:valAx>
        <c:axId val="1639336176"/>
        <c:scaling>
          <c:orientation val="minMax"/>
          <c:max val="2.8499999999999996"/>
          <c:min val="1.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Relación de compresión K1, (-)</a:t>
                </a:r>
              </a:p>
            </c:rich>
          </c:tx>
          <c:layout>
            <c:manualLayout>
              <c:xMode val="edge"/>
              <c:yMode val="edge"/>
              <c:x val="0.37096500978930247"/>
              <c:y val="0.93521664112484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3181648"/>
        <c:crosses val="autoZero"/>
        <c:crossBetween val="midCat"/>
      </c:valAx>
      <c:valAx>
        <c:axId val="1073181648"/>
        <c:scaling>
          <c:orientation val="minMax"/>
          <c:max val="220"/>
          <c:min val="75"/>
        </c:scaling>
        <c:delete val="0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s-AR" sz="1000" baseline="0"/>
                  <a:t>Temperatura, (C)</a:t>
                </a:r>
                <a:endParaRPr lang="es-AR" sz="1000"/>
              </a:p>
            </c:rich>
          </c:tx>
          <c:layout>
            <c:manualLayout>
              <c:xMode val="edge"/>
              <c:yMode val="edge"/>
              <c:x val="8.067493560641804E-3"/>
              <c:y val="0.4138542223506466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9336176"/>
        <c:crosses val="autoZero"/>
        <c:crossBetween val="midCat"/>
        <c:majorUnit val="15"/>
      </c:valAx>
      <c:valAx>
        <c:axId val="123628483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Costo</a:t>
                </a:r>
                <a:r>
                  <a:rPr lang="es-AR" baseline="0"/>
                  <a:t> Total, U$D</a:t>
                </a:r>
                <a:endParaRPr lang="es-AR"/>
              </a:p>
            </c:rich>
          </c:tx>
          <c:overlay val="0"/>
        </c:title>
        <c:numFmt formatCode="_-&quot;$&quot;\ * #,##0.000_-;\-&quot;$&quot;\ * #,##0.000_-;_-&quot;$&quot;\ * &quot;-&quot;???_-;_-@_-" sourceLinked="0"/>
        <c:majorTickMark val="out"/>
        <c:minorTickMark val="none"/>
        <c:tickLblPos val="nextTo"/>
        <c:crossAx val="1236278175"/>
        <c:crosses val="max"/>
        <c:crossBetween val="midCat"/>
        <c:dispUnits>
          <c:builtInUnit val="millions"/>
          <c:dispUnitsLbl/>
        </c:dispUnits>
      </c:valAx>
      <c:valAx>
        <c:axId val="1236278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284831"/>
        <c:crossBetween val="midCat"/>
      </c:valAx>
    </c:plotArea>
    <c:legend>
      <c:legendPos val="r"/>
      <c:layout>
        <c:manualLayout>
          <c:xMode val="edge"/>
          <c:yMode val="edge"/>
          <c:x val="0.66662277068895015"/>
          <c:y val="6.3765754051385792E-2"/>
          <c:w val="0.18271672765271851"/>
          <c:h val="0.14984882852946135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800"/>
          </a:pPr>
          <a:endParaRPr lang="es-A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84455442396751E-2"/>
          <c:y val="9.956554772758669E-2"/>
          <c:w val="0.77453251676873724"/>
          <c:h val="0.7997792478838528"/>
        </c:manualLayout>
      </c:layout>
      <c:scatterChart>
        <c:scatterStyle val="lineMarker"/>
        <c:varyColors val="0"/>
        <c:ser>
          <c:idx val="0"/>
          <c:order val="0"/>
          <c:tx>
            <c:v>MeOH Tope</c:v>
          </c:tx>
          <c:marker>
            <c:symbol val="none"/>
          </c:marker>
          <c:xVal>
            <c:numRef>
              <c:f>'Temperatura de Flash'!$A$12:$A$36</c:f>
              <c:numCache>
                <c:formatCode>General</c:formatCode>
                <c:ptCount val="2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</c:numCache>
            </c:numRef>
          </c:xVal>
          <c:yVal>
            <c:numRef>
              <c:f>'Temperatura de Flash'!$D$12:$D$36</c:f>
              <c:numCache>
                <c:formatCode>0.00</c:formatCode>
                <c:ptCount val="25"/>
                <c:pt idx="0">
                  <c:v>3.6236212742859122</c:v>
                </c:pt>
                <c:pt idx="1">
                  <c:v>3.7915188880554083</c:v>
                </c:pt>
                <c:pt idx="2">
                  <c:v>3.9660577987637851</c:v>
                </c:pt>
                <c:pt idx="3">
                  <c:v>4.147454963933507</c:v>
                </c:pt>
                <c:pt idx="4">
                  <c:v>4.3359330209346938</c:v>
                </c:pt>
                <c:pt idx="5">
                  <c:v>4.5317204131236695</c:v>
                </c:pt>
                <c:pt idx="6">
                  <c:v>4.7350515195883851</c:v>
                </c:pt>
                <c:pt idx="7">
                  <c:v>4.9461667889267567</c:v>
                </c:pt>
                <c:pt idx="8">
                  <c:v>5.1653128785589884</c:v>
                </c:pt>
                <c:pt idx="9">
                  <c:v>5.3927427929950031</c:v>
                </c:pt>
                <c:pt idx="10">
                  <c:v>5.6287160343796847</c:v>
                </c:pt>
                <c:pt idx="11">
                  <c:v>5.87349874921129</c:v>
                </c:pt>
                <c:pt idx="12">
                  <c:v>6.1273638847704772</c:v>
                </c:pt>
                <c:pt idx="13">
                  <c:v>6.3905913511088785</c:v>
                </c:pt>
                <c:pt idx="14">
                  <c:v>6.6634681829319433</c:v>
                </c:pt>
                <c:pt idx="15">
                  <c:v>6.9462887125237405</c:v>
                </c:pt>
                <c:pt idx="16">
                  <c:v>7.2393547453391793</c:v>
                </c:pt>
                <c:pt idx="17">
                  <c:v>7.5429757394591972</c:v>
                </c:pt>
                <c:pt idx="18">
                  <c:v>7.8574689979451957</c:v>
                </c:pt>
                <c:pt idx="19">
                  <c:v>8.1831598586298302</c:v>
                </c:pt>
                <c:pt idx="20">
                  <c:v>8.5203818920911782</c:v>
                </c:pt>
                <c:pt idx="21">
                  <c:v>8.8694771191437312</c:v>
                </c:pt>
                <c:pt idx="22">
                  <c:v>9.2307962130676113</c:v>
                </c:pt>
                <c:pt idx="23">
                  <c:v>9.604698723764205</c:v>
                </c:pt>
                <c:pt idx="24">
                  <c:v>9.9915533174323521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E-4910-9113-BF8B86CCFD22}"/>
            </c:ext>
          </c:extLst>
        </c:ser>
        <c:ser>
          <c:idx val="1"/>
          <c:order val="1"/>
          <c:tx>
            <c:v>MeOH Fondo</c:v>
          </c:tx>
          <c:marker>
            <c:symbol val="none"/>
          </c:marker>
          <c:xVal>
            <c:numRef>
              <c:f>'Temperatura de Flash'!$A$12:$A$36</c:f>
              <c:numCache>
                <c:formatCode>General</c:formatCode>
                <c:ptCount val="2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</c:numCache>
            </c:numRef>
          </c:xVal>
          <c:yVal>
            <c:numRef>
              <c:f>'Temperatura de Flash'!$F$12:$F$36</c:f>
              <c:numCache>
                <c:formatCode>0.00</c:formatCode>
                <c:ptCount val="25"/>
                <c:pt idx="0">
                  <c:v>57.669685466895949</c:v>
                </c:pt>
                <c:pt idx="1">
                  <c:v>57.501195143389964</c:v>
                </c:pt>
                <c:pt idx="2">
                  <c:v>57.325934716746964</c:v>
                </c:pt>
                <c:pt idx="3">
                  <c:v>57.143680437511215</c:v>
                </c:pt>
                <c:pt idx="4">
                  <c:v>56.954202664127045</c:v>
                </c:pt>
                <c:pt idx="5">
                  <c:v>56.757265731443376</c:v>
                </c:pt>
                <c:pt idx="6">
                  <c:v>56.552627814520974</c:v>
                </c:pt>
                <c:pt idx="7">
                  <c:v>56.340040786284142</c:v>
                </c:pt>
                <c:pt idx="8">
                  <c:v>56.11925005836364</c:v>
                </c:pt>
                <c:pt idx="9">
                  <c:v>55.889994457642871</c:v>
                </c:pt>
                <c:pt idx="10">
                  <c:v>55.652006036336964</c:v>
                </c:pt>
                <c:pt idx="11">
                  <c:v>55.405009940504613</c:v>
                </c:pt>
                <c:pt idx="12">
                  <c:v>55.148724234395246</c:v>
                </c:pt>
                <c:pt idx="13">
                  <c:v>54.882859717103493</c:v>
                </c:pt>
                <c:pt idx="14">
                  <c:v>54.607119767740848</c:v>
                </c:pt>
                <c:pt idx="15">
                  <c:v>54.321200146522877</c:v>
                </c:pt>
                <c:pt idx="16">
                  <c:v>54.024788808973035</c:v>
                </c:pt>
                <c:pt idx="17">
                  <c:v>53.717565724520981</c:v>
                </c:pt>
                <c:pt idx="18">
                  <c:v>53.399202646822722</c:v>
                </c:pt>
                <c:pt idx="19">
                  <c:v>53.06936293013932</c:v>
                </c:pt>
                <c:pt idx="20">
                  <c:v>52.727701324703148</c:v>
                </c:pt>
                <c:pt idx="21">
                  <c:v>52.373863697586309</c:v>
                </c:pt>
                <c:pt idx="22">
                  <c:v>52.0074868646536</c:v>
                </c:pt>
                <c:pt idx="23">
                  <c:v>51.628198333561606</c:v>
                </c:pt>
                <c:pt idx="24">
                  <c:v>51.235616003497846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E-4910-9113-BF8B86CCF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36176"/>
        <c:axId val="1073181648"/>
      </c:scatterChart>
      <c:scatterChart>
        <c:scatterStyle val="lineMarker"/>
        <c:varyColors val="0"/>
        <c:ser>
          <c:idx val="2"/>
          <c:order val="2"/>
          <c:tx>
            <c:v>CO2 Fondo</c:v>
          </c:tx>
          <c:marker>
            <c:symbol val="none"/>
          </c:marker>
          <c:xVal>
            <c:numRef>
              <c:f>'Temperatura de Flash'!$A$12:$A$36</c:f>
              <c:numCache>
                <c:formatCode>General</c:formatCode>
                <c:ptCount val="2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</c:numCache>
            </c:numRef>
          </c:xVal>
          <c:yVal>
            <c:numRef>
              <c:f>'Temperatura de Flash'!$K$12:$K$36</c:f>
              <c:numCache>
                <c:formatCode>00,000</c:formatCode>
                <c:ptCount val="25"/>
                <c:pt idx="0">
                  <c:v>0.1718058794114222</c:v>
                </c:pt>
                <c:pt idx="1">
                  <c:v>0.17048379101160485</c:v>
                </c:pt>
                <c:pt idx="2">
                  <c:v>0.16916471589482854</c:v>
                </c:pt>
                <c:pt idx="3">
                  <c:v>0.16784763365973726</c:v>
                </c:pt>
                <c:pt idx="4">
                  <c:v>0.16653152305685204</c:v>
                </c:pt>
                <c:pt idx="5">
                  <c:v>0.16521536128637215</c:v>
                </c:pt>
                <c:pt idx="6">
                  <c:v>0.16389812331148912</c:v>
                </c:pt>
                <c:pt idx="7">
                  <c:v>0.16257878117430713</c:v>
                </c:pt>
                <c:pt idx="8">
                  <c:v>0.16125630329513194</c:v>
                </c:pt>
                <c:pt idx="9">
                  <c:v>0.15992965388318908</c:v>
                </c:pt>
                <c:pt idx="10">
                  <c:v>0.15859779220417528</c:v>
                </c:pt>
                <c:pt idx="11">
                  <c:v>0.15725967201512173</c:v>
                </c:pt>
                <c:pt idx="12">
                  <c:v>0.15591424091212921</c:v>
                </c:pt>
                <c:pt idx="13">
                  <c:v>0.15456043968364575</c:v>
                </c:pt>
                <c:pt idx="14">
                  <c:v>0.15319720175313584</c:v>
                </c:pt>
                <c:pt idx="15">
                  <c:v>0.15182345253966914</c:v>
                </c:pt>
                <c:pt idx="16">
                  <c:v>0.15043810887243603</c:v>
                </c:pt>
                <c:pt idx="17">
                  <c:v>0.14904007843642786</c:v>
                </c:pt>
                <c:pt idx="18">
                  <c:v>0.14762825913193253</c:v>
                </c:pt>
                <c:pt idx="19">
                  <c:v>0.14620153856053858</c:v>
                </c:pt>
                <c:pt idx="20">
                  <c:v>0.14475879348500245</c:v>
                </c:pt>
                <c:pt idx="21">
                  <c:v>0.14329888915071942</c:v>
                </c:pt>
                <c:pt idx="22">
                  <c:v>0.14182067887336178</c:v>
                </c:pt>
                <c:pt idx="23">
                  <c:v>0.14032300345503226</c:v>
                </c:pt>
                <c:pt idx="24">
                  <c:v>0.13880469053603348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E-4910-9113-BF8B86CCF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298143"/>
        <c:axId val="1236280255"/>
      </c:scatterChart>
      <c:valAx>
        <c:axId val="1639336176"/>
        <c:scaling>
          <c:orientation val="minMax"/>
          <c:max val="54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Temperatura, (C)</a:t>
                </a:r>
              </a:p>
            </c:rich>
          </c:tx>
          <c:layout>
            <c:manualLayout>
              <c:xMode val="edge"/>
              <c:yMode val="edge"/>
              <c:x val="0.40652054048799446"/>
              <c:y val="0.939953112086430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3181648"/>
        <c:crosses val="autoZero"/>
        <c:crossBetween val="midCat"/>
        <c:majorUnit val="2"/>
      </c:valAx>
      <c:valAx>
        <c:axId val="107318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s-AR" sz="1000" baseline="0"/>
                  <a:t>Caudal molar Metanol, (kgmol/h)</a:t>
                </a:r>
                <a:endParaRPr lang="es-AR" sz="1000"/>
              </a:p>
            </c:rich>
          </c:tx>
          <c:layout>
            <c:manualLayout>
              <c:xMode val="edge"/>
              <c:yMode val="edge"/>
              <c:x val="6.092194031301644E-3"/>
              <c:y val="0.3870126968829906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9336176"/>
        <c:crosses val="autoZero"/>
        <c:crossBetween val="midCat"/>
        <c:majorUnit val="5"/>
      </c:valAx>
      <c:valAx>
        <c:axId val="123628025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Caudal molar CO2, (kgmol/h)</a:t>
                </a:r>
              </a:p>
            </c:rich>
          </c:tx>
          <c:layout>
            <c:manualLayout>
              <c:xMode val="edge"/>
              <c:yMode val="edge"/>
              <c:x val="0.94749147467677641"/>
              <c:y val="0.42359381013900771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1236298143"/>
        <c:crosses val="max"/>
        <c:crossBetween val="midCat"/>
      </c:valAx>
      <c:valAx>
        <c:axId val="123629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28025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201700080315737"/>
          <c:y val="7.0344660864760322E-2"/>
          <c:w val="0.18253790018561003"/>
          <c:h val="7.9307386041985381E-2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800"/>
          </a:pPr>
          <a:endParaRPr lang="es-A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533400</xdr:colOff>
      <xdr:row>6</xdr:row>
      <xdr:rowOff>57150</xdr:rowOff>
    </xdr:from>
    <xdr:to>
      <xdr:col>31</xdr:col>
      <xdr:colOff>371475</xdr:colOff>
      <xdr:row>33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5A5715-6AC0-4100-9A00-5237B2F1A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400050</xdr:colOff>
      <xdr:row>0</xdr:row>
      <xdr:rowOff>0</xdr:rowOff>
    </xdr:from>
    <xdr:to>
      <xdr:col>6</xdr:col>
      <xdr:colOff>518963</xdr:colOff>
      <xdr:row>7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CBED81-714A-4E34-A1AA-E7935F13D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" y="0"/>
          <a:ext cx="2404913" cy="1457325"/>
        </a:xfrm>
        <a:prstGeom prst="rect">
          <a:avLst/>
        </a:prstGeom>
      </xdr:spPr>
    </xdr:pic>
    <xdr:clientData/>
  </xdr:twoCellAnchor>
  <xdr:twoCellAnchor>
    <xdr:from>
      <xdr:col>9</xdr:col>
      <xdr:colOff>752475</xdr:colOff>
      <xdr:row>6</xdr:row>
      <xdr:rowOff>200024</xdr:rowOff>
    </xdr:from>
    <xdr:to>
      <xdr:col>18</xdr:col>
      <xdr:colOff>323850</xdr:colOff>
      <xdr:row>35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B6272B-EB35-4BF4-A344-E8355547F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23</xdr:row>
          <xdr:rowOff>38100</xdr:rowOff>
        </xdr:from>
        <xdr:to>
          <xdr:col>6</xdr:col>
          <xdr:colOff>0</xdr:colOff>
          <xdr:row>25</xdr:row>
          <xdr:rowOff>28575</xdr:rowOff>
        </xdr:to>
        <xdr:sp macro="" textlink="">
          <xdr:nvSpPr>
            <xdr:cNvPr id="3073" name="CommandButton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ciones%20de%20c&#225;lculo%20templates/Compresion%20Multietapa/Compresion%20Multieta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ciones%20de%20c&#225;lculo%20templates/Flash%20Temperature%20Sensibility/Flash%20T%20Sen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 de activación"/>
      <sheetName val="Calculo"/>
      <sheetName val="Datos"/>
    </sheetNames>
    <sheetDataSet>
      <sheetData sheetId="0"/>
      <sheetData sheetId="1">
        <row r="26">
          <cell r="C26">
            <v>1.41643059490085</v>
          </cell>
          <cell r="D26">
            <v>84.033254657267491</v>
          </cell>
          <cell r="K26">
            <v>180.62470411666692</v>
          </cell>
          <cell r="N26">
            <v>1328364.9886711985</v>
          </cell>
          <cell r="O26">
            <v>150</v>
          </cell>
        </row>
        <row r="27">
          <cell r="C27">
            <v>1.444759206798867</v>
          </cell>
          <cell r="D27">
            <v>86.666145291893201</v>
          </cell>
          <cell r="K27">
            <v>177.44073688277064</v>
          </cell>
          <cell r="N27">
            <v>1331632.8401404864</v>
          </cell>
          <cell r="O27">
            <v>150</v>
          </cell>
        </row>
        <row r="28">
          <cell r="C28">
            <v>1.4730878186968839</v>
          </cell>
          <cell r="D28">
            <v>89.2622393151712</v>
          </cell>
          <cell r="K28">
            <v>174.33605762181145</v>
          </cell>
          <cell r="N28">
            <v>1334578.4124224805</v>
          </cell>
          <cell r="O28">
            <v>150</v>
          </cell>
        </row>
        <row r="29">
          <cell r="C29">
            <v>1.5014164305949009</v>
          </cell>
          <cell r="D29">
            <v>91.825876387961387</v>
          </cell>
          <cell r="K29">
            <v>171.30721139445876</v>
          </cell>
          <cell r="N29">
            <v>1337234.6772067889</v>
          </cell>
          <cell r="O29">
            <v>150</v>
          </cell>
        </row>
        <row r="30">
          <cell r="C30">
            <v>1.529745042492918</v>
          </cell>
          <cell r="D30">
            <v>94.350353007437775</v>
          </cell>
          <cell r="K30">
            <v>168.35095616746469</v>
          </cell>
          <cell r="N30">
            <v>1339629.758996835</v>
          </cell>
          <cell r="O30">
            <v>150</v>
          </cell>
        </row>
        <row r="31">
          <cell r="C31">
            <v>1.558073654390935</v>
          </cell>
          <cell r="D31">
            <v>96.841423669106746</v>
          </cell>
          <cell r="K31">
            <v>165.46744900454928</v>
          </cell>
          <cell r="N31">
            <v>1341787.8272551936</v>
          </cell>
          <cell r="O31">
            <v>150</v>
          </cell>
        </row>
        <row r="32">
          <cell r="C32">
            <v>1.5864022662889519</v>
          </cell>
          <cell r="D32">
            <v>99.30021498098256</v>
          </cell>
          <cell r="K32">
            <v>162.64626232833291</v>
          </cell>
          <cell r="N32">
            <v>1343729.7904903283</v>
          </cell>
          <cell r="O32">
            <v>150</v>
          </cell>
        </row>
        <row r="33">
          <cell r="C33">
            <v>1.6147308781869689</v>
          </cell>
          <cell r="D33">
            <v>101.73114128697972</v>
          </cell>
          <cell r="K33">
            <v>159.88935551361021</v>
          </cell>
          <cell r="N33">
            <v>1345473.8433142698</v>
          </cell>
          <cell r="O33">
            <v>150</v>
          </cell>
        </row>
        <row r="34">
          <cell r="C34">
            <v>1.643059490084986</v>
          </cell>
          <cell r="D34">
            <v>104.12661750693235</v>
          </cell>
          <cell r="K34">
            <v>157.1941462725926</v>
          </cell>
          <cell r="N34">
            <v>1347035.9026481097</v>
          </cell>
          <cell r="O34">
            <v>150</v>
          </cell>
        </row>
        <row r="35">
          <cell r="C35">
            <v>1.671388101983003</v>
          </cell>
          <cell r="D35">
            <v>106.49256193276528</v>
          </cell>
          <cell r="K35">
            <v>154.55819908289754</v>
          </cell>
          <cell r="N35">
            <v>1348429.9591811858</v>
          </cell>
          <cell r="O35">
            <v>150</v>
          </cell>
        </row>
        <row r="36">
          <cell r="C36">
            <v>1.6997167138810199</v>
          </cell>
          <cell r="D36">
            <v>108.82981713902797</v>
          </cell>
          <cell r="K36">
            <v>151.97921448695956</v>
          </cell>
          <cell r="N36">
            <v>1349668.3632253166</v>
          </cell>
          <cell r="O36">
            <v>150</v>
          </cell>
        </row>
        <row r="37">
          <cell r="C37">
            <v>1.7280453257790369</v>
          </cell>
          <cell r="D37">
            <v>111.13964808217162</v>
          </cell>
          <cell r="K37">
            <v>149.45501310566658</v>
          </cell>
          <cell r="N37">
            <v>1350762.0592021104</v>
          </cell>
          <cell r="O37">
            <v>150</v>
          </cell>
        </row>
        <row r="38">
          <cell r="C38">
            <v>1.756373937677054</v>
          </cell>
          <cell r="D38">
            <v>113.42448265314061</v>
          </cell>
          <cell r="K38">
            <v>146.98349389234403</v>
          </cell>
          <cell r="N38">
            <v>1351720.7794934958</v>
          </cell>
          <cell r="O38">
            <v>150</v>
          </cell>
        </row>
        <row r="39">
          <cell r="C39">
            <v>1.784702549575071</v>
          </cell>
          <cell r="D39">
            <v>115.67906578018557</v>
          </cell>
          <cell r="K39">
            <v>144.56276562357215</v>
          </cell>
          <cell r="N39">
            <v>1352553.2058385946</v>
          </cell>
          <cell r="O39">
            <v>150</v>
          </cell>
        </row>
        <row r="40">
          <cell r="C40">
            <v>1.8130311614730881</v>
          </cell>
          <cell r="D40">
            <v>117.90803407144767</v>
          </cell>
          <cell r="K40">
            <v>142.19098099365766</v>
          </cell>
          <cell r="N40">
            <v>1353267.10458628</v>
          </cell>
          <cell r="O40">
            <v>150</v>
          </cell>
        </row>
        <row r="41">
          <cell r="C41">
            <v>1.8413597733711049</v>
          </cell>
          <cell r="D41">
            <v>120.11237282218497</v>
          </cell>
          <cell r="K41">
            <v>139.86639024943383</v>
          </cell>
          <cell r="N41">
            <v>1353869.4407165875</v>
          </cell>
          <cell r="O41">
            <v>150</v>
          </cell>
        </row>
        <row r="42">
          <cell r="C42">
            <v>1.869688385269122</v>
          </cell>
          <cell r="D42">
            <v>122.29574947787938</v>
          </cell>
          <cell r="K42">
            <v>137.58622079665753</v>
          </cell>
          <cell r="N42">
            <v>1354366.4744926386</v>
          </cell>
          <cell r="O42">
            <v>150</v>
          </cell>
        </row>
        <row r="43">
          <cell r="C43">
            <v>1.898016997167139</v>
          </cell>
          <cell r="D43">
            <v>124.45046734243476</v>
          </cell>
          <cell r="K43">
            <v>135.35089693844742</v>
          </cell>
          <cell r="N43">
            <v>1354763.8438038747</v>
          </cell>
          <cell r="O43">
            <v>150</v>
          </cell>
        </row>
        <row r="44">
          <cell r="C44">
            <v>1.9263456090651561</v>
          </cell>
          <cell r="D44">
            <v>126.58215848070421</v>
          </cell>
          <cell r="K44">
            <v>133.15803134970241</v>
          </cell>
          <cell r="N44">
            <v>1355066.6346460388</v>
          </cell>
          <cell r="O44">
            <v>150</v>
          </cell>
        </row>
        <row r="45">
          <cell r="C45">
            <v>1.9546742209631729</v>
          </cell>
          <cell r="D45">
            <v>128.69139341584139</v>
          </cell>
          <cell r="K45">
            <v>131.00619599750445</v>
          </cell>
          <cell r="N45">
            <v>1355279.4417059147</v>
          </cell>
          <cell r="O45">
            <v>150</v>
          </cell>
        </row>
        <row r="46">
          <cell r="C46">
            <v>1.9830028328611899</v>
          </cell>
          <cell r="D46">
            <v>130.77918840264283</v>
          </cell>
          <cell r="K46">
            <v>128.89403101058082</v>
          </cell>
          <cell r="N46">
            <v>1355406.4206453864</v>
          </cell>
          <cell r="O46">
            <v>150</v>
          </cell>
        </row>
        <row r="47">
          <cell r="C47">
            <v>2.011331444759207</v>
          </cell>
          <cell r="D47">
            <v>132.84849597552551</v>
          </cell>
          <cell r="K47">
            <v>126.81905063045923</v>
          </cell>
          <cell r="N47">
            <v>1355451.3333849632</v>
          </cell>
          <cell r="O47">
            <v>150</v>
          </cell>
        </row>
        <row r="48">
          <cell r="C48">
            <v>2.0396600566572238</v>
          </cell>
          <cell r="D48">
            <v>134.89223236362864</v>
          </cell>
          <cell r="K48">
            <v>124.78219734801064</v>
          </cell>
          <cell r="N48">
            <v>1355417.5874531292</v>
          </cell>
          <cell r="O48">
            <v>150</v>
          </cell>
        </row>
        <row r="49">
          <cell r="C49">
            <v>2.0679886685552411</v>
          </cell>
          <cell r="D49">
            <v>136.91563072430716</v>
          </cell>
          <cell r="K49">
            <v>122.78130702674957</v>
          </cell>
          <cell r="N49">
            <v>1355308.2702809819</v>
          </cell>
          <cell r="O49">
            <v>150</v>
          </cell>
        </row>
        <row r="50">
          <cell r="C50">
            <v>2.0963172804532579</v>
          </cell>
          <cell r="D50">
            <v>138.91918374347972</v>
          </cell>
          <cell r="K50">
            <v>120.81525346971739</v>
          </cell>
          <cell r="N50">
            <v>1355126.1791708437</v>
          </cell>
          <cell r="O50">
            <v>150</v>
          </cell>
        </row>
        <row r="51">
          <cell r="C51">
            <v>2.1246458923512748</v>
          </cell>
          <cell r="D51">
            <v>140.90615356461484</v>
          </cell>
          <cell r="K51">
            <v>118.8829605855791</v>
          </cell>
          <cell r="N51">
            <v>1354873.8475460648</v>
          </cell>
          <cell r="O51">
            <v>150</v>
          </cell>
        </row>
        <row r="52">
          <cell r="C52">
            <v>2.152974504249292</v>
          </cell>
          <cell r="D52">
            <v>142.87055039587193</v>
          </cell>
          <cell r="K52">
            <v>116.98368878823652</v>
          </cell>
          <cell r="N52">
            <v>1354553.5679893082</v>
          </cell>
          <cell r="O52">
            <v>150</v>
          </cell>
        </row>
        <row r="53">
          <cell r="C53">
            <v>2.1813031161473089</v>
          </cell>
          <cell r="D53">
            <v>144.81641206917652</v>
          </cell>
          <cell r="K53">
            <v>115.11592077699339</v>
          </cell>
          <cell r="N53">
            <v>1354167.4124958795</v>
          </cell>
          <cell r="O53">
            <v>150</v>
          </cell>
        </row>
        <row r="54">
          <cell r="C54">
            <v>2.2096317280453261</v>
          </cell>
          <cell r="D54">
            <v>146.74414439609694</v>
          </cell>
          <cell r="K54">
            <v>113.27895732614451</v>
          </cell>
          <cell r="N54">
            <v>1353717.250300929</v>
          </cell>
          <cell r="O54">
            <v>150</v>
          </cell>
        </row>
        <row r="55">
          <cell r="C55">
            <v>2.237960339943343</v>
          </cell>
          <cell r="D55">
            <v>148.65413921721006</v>
          </cell>
          <cell r="K55">
            <v>111.47189600457705</v>
          </cell>
          <cell r="N55">
            <v>1353204.7635844438</v>
          </cell>
          <cell r="O55">
            <v>150</v>
          </cell>
        </row>
        <row r="56">
          <cell r="C56">
            <v>2.2662889518413598</v>
          </cell>
          <cell r="D56">
            <v>150.5467367467935</v>
          </cell>
          <cell r="K56">
            <v>109.69387197862596</v>
          </cell>
          <cell r="N56">
            <v>1352631.4613111017</v>
          </cell>
          <cell r="O56">
            <v>150</v>
          </cell>
        </row>
        <row r="57">
          <cell r="C57">
            <v>2.2946175637393771</v>
          </cell>
          <cell r="D57">
            <v>152.42225225609479</v>
          </cell>
          <cell r="K57">
            <v>107.94579403832444</v>
          </cell>
          <cell r="N57">
            <v>1351998.6914236916</v>
          </cell>
          <cell r="O57">
            <v>150</v>
          </cell>
        </row>
        <row r="58">
          <cell r="C58">
            <v>2.3229461756373939</v>
          </cell>
          <cell r="D58">
            <v>154.28113917891102</v>
          </cell>
          <cell r="K58">
            <v>106.22366502415639</v>
          </cell>
          <cell r="N58">
            <v>1351307.6515761905</v>
          </cell>
          <cell r="O58">
            <v>150</v>
          </cell>
        </row>
        <row r="59">
          <cell r="C59">
            <v>2.3512747875354107</v>
          </cell>
          <cell r="D59">
            <v>156.12373251986747</v>
          </cell>
          <cell r="K59">
            <v>104.5281806042052</v>
          </cell>
          <cell r="N59">
            <v>1350559.3985648323</v>
          </cell>
          <cell r="O59">
            <v>150</v>
          </cell>
        </row>
        <row r="60">
          <cell r="C60">
            <v>2.379603399433428</v>
          </cell>
          <cell r="D60">
            <v>157.95036325111721</v>
          </cell>
          <cell r="K60">
            <v>102.85860753402699</v>
          </cell>
          <cell r="N60">
            <v>1349754.8565920438</v>
          </cell>
          <cell r="O60">
            <v>150</v>
          </cell>
        </row>
        <row r="61">
          <cell r="C61">
            <v>2.4079320113314449</v>
          </cell>
          <cell r="D61">
            <v>159.76135176444177</v>
          </cell>
          <cell r="K61">
            <v>101.21424129153064</v>
          </cell>
          <cell r="N61">
            <v>1348894.8244783236</v>
          </cell>
          <cell r="O61">
            <v>150</v>
          </cell>
        </row>
        <row r="62">
          <cell r="C62">
            <v>2.4362606232294621</v>
          </cell>
          <cell r="D62">
            <v>161.55300669063251</v>
          </cell>
          <cell r="K62">
            <v>99.594404625759523</v>
          </cell>
          <cell r="N62">
            <v>1347979.9819193152</v>
          </cell>
          <cell r="O62">
            <v>150</v>
          </cell>
        </row>
        <row r="63">
          <cell r="C63">
            <v>2.464589235127479</v>
          </cell>
          <cell r="D63">
            <v>163.33227939131831</v>
          </cell>
          <cell r="K63">
            <v>98.001783779498453</v>
          </cell>
          <cell r="N63">
            <v>1347010.8948705571</v>
          </cell>
          <cell r="O63">
            <v>150</v>
          </cell>
        </row>
        <row r="64">
          <cell r="C64">
            <v>2.4929178470254958</v>
          </cell>
          <cell r="D64">
            <v>165.09663667386911</v>
          </cell>
          <cell r="K64">
            <v>96.429560586136802</v>
          </cell>
          <cell r="N64">
            <v>1345988.020129184</v>
          </cell>
          <cell r="O64">
            <v>150</v>
          </cell>
        </row>
        <row r="65">
          <cell r="C65">
            <v>2.5212464589235131</v>
          </cell>
          <cell r="D65">
            <v>166.84636790857132</v>
          </cell>
          <cell r="K65">
            <v>94.879978668185174</v>
          </cell>
          <cell r="N65">
            <v>1344911.7091699226</v>
          </cell>
          <cell r="O65">
            <v>150</v>
          </cell>
        </row>
        <row r="66">
          <cell r="C66">
            <v>2.5495750708215299</v>
          </cell>
          <cell r="D66">
            <v>168.58175369517835</v>
          </cell>
          <cell r="K66">
            <v>93.352457219909411</v>
          </cell>
          <cell r="N66">
            <v>1343782.2112825001</v>
          </cell>
          <cell r="O66">
            <v>150</v>
          </cell>
        </row>
        <row r="67">
          <cell r="C67">
            <v>2.5779036827195467</v>
          </cell>
          <cell r="D67">
            <v>170.30306622267722</v>
          </cell>
          <cell r="K67">
            <v>91.846436663431575</v>
          </cell>
          <cell r="N67">
            <v>1342599.6760477656</v>
          </cell>
          <cell r="O67">
            <v>150</v>
          </cell>
        </row>
        <row r="68">
          <cell r="C68">
            <v>2.606232294617564</v>
          </cell>
          <cell r="D68">
            <v>172.01056961052035</v>
          </cell>
          <cell r="K68">
            <v>90.365002549248175</v>
          </cell>
          <cell r="N68">
            <v>1341364.1551812841</v>
          </cell>
          <cell r="O68">
            <v>150</v>
          </cell>
        </row>
        <row r="69">
          <cell r="C69">
            <v>2.6345609065155808</v>
          </cell>
          <cell r="D69">
            <v>173.70452023247054</v>
          </cell>
          <cell r="K69">
            <v>88.901431909610551</v>
          </cell>
          <cell r="N69">
            <v>1340075.6037647603</v>
          </cell>
          <cell r="O69">
            <v>150</v>
          </cell>
        </row>
        <row r="70">
          <cell r="C70">
            <v>2.6628895184135981</v>
          </cell>
          <cell r="D70">
            <v>175.38516702412164</v>
          </cell>
          <cell r="K70">
            <v>87.457447910504811</v>
          </cell>
          <cell r="N70">
            <v>1338733.8808777467</v>
          </cell>
          <cell r="O70">
            <v>150</v>
          </cell>
        </row>
        <row r="71">
          <cell r="C71">
            <v>2.6912181303116149</v>
          </cell>
          <cell r="D71">
            <v>177.05275177509139</v>
          </cell>
          <cell r="K71">
            <v>86.032896750256612</v>
          </cell>
          <cell r="N71">
            <v>1337338.7496343832</v>
          </cell>
          <cell r="O71">
            <v>150</v>
          </cell>
        </row>
        <row r="72">
          <cell r="C72">
            <v>2.7195467422096318</v>
          </cell>
          <cell r="D72">
            <v>178.70750940678079</v>
          </cell>
          <cell r="K72">
            <v>84.627324954574078</v>
          </cell>
          <cell r="N72">
            <v>1335889.8766222694</v>
          </cell>
          <cell r="O72">
            <v>150</v>
          </cell>
        </row>
        <row r="73">
          <cell r="C73">
            <v>2.747875354107649</v>
          </cell>
          <cell r="D73">
            <v>180.34966823657641</v>
          </cell>
          <cell r="K73">
            <v>83.240281379778651</v>
          </cell>
          <cell r="N73">
            <v>1334386.8307323775</v>
          </cell>
          <cell r="O73">
            <v>150</v>
          </cell>
        </row>
        <row r="74">
          <cell r="C74">
            <v>2.7762039660056659</v>
          </cell>
          <cell r="D74">
            <v>181.97945022928735</v>
          </cell>
          <cell r="K74">
            <v>81.875071957871057</v>
          </cell>
          <cell r="N74">
            <v>1332829.0813611075</v>
          </cell>
          <cell r="O74">
            <v>150</v>
          </cell>
        </row>
        <row r="75">
          <cell r="C75">
            <v>2.8045325779036832</v>
          </cell>
          <cell r="D75">
            <v>183.59707123653908</v>
          </cell>
          <cell r="K75">
            <v>80.524937885365148</v>
          </cell>
          <cell r="N75">
            <v>1331215.9959562989</v>
          </cell>
          <cell r="O75">
            <v>150</v>
          </cell>
        </row>
        <row r="76">
          <cell r="C76">
            <v>2.8328611898017</v>
          </cell>
          <cell r="D76">
            <v>185.20274122484142</v>
          </cell>
          <cell r="K76">
            <v>79.192198860485234</v>
          </cell>
          <cell r="N76">
            <v>1329546.83686976</v>
          </cell>
          <cell r="O76">
            <v>150</v>
          </cell>
        </row>
        <row r="77">
          <cell r="C77">
            <v>2.8611898016997168</v>
          </cell>
          <cell r="D77">
            <v>186.79666449295729</v>
          </cell>
          <cell r="K77">
            <v>77.876036607739763</v>
          </cell>
          <cell r="N77">
            <v>1327820.7574680457</v>
          </cell>
          <cell r="O77">
            <v>150</v>
          </cell>
        </row>
        <row r="78">
          <cell r="C78">
            <v>2.8895184135977341</v>
          </cell>
          <cell r="D78">
            <v>188.37903987917758</v>
          </cell>
          <cell r="K78">
            <v>76.576226290918328</v>
          </cell>
          <cell r="N78">
            <v>1326036.7974412064</v>
          </cell>
          <cell r="O78">
            <v>150</v>
          </cell>
        </row>
        <row r="79">
          <cell r="C79">
            <v>2.9178470254957509</v>
          </cell>
          <cell r="D79">
            <v>189.95006095906825</v>
          </cell>
          <cell r="K79">
            <v>75.292525773167938</v>
          </cell>
          <cell r="N79">
            <v>1324193.8772357446</v>
          </cell>
          <cell r="O79">
            <v>150</v>
          </cell>
        </row>
        <row r="80">
          <cell r="C80">
            <v>2.9461756373937678</v>
          </cell>
          <cell r="D80">
            <v>191.50991623421368</v>
          </cell>
          <cell r="K80">
            <v>74.024578311656796</v>
          </cell>
          <cell r="N80">
            <v>1322290.7915218216</v>
          </cell>
          <cell r="O80">
            <v>150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 de activación"/>
      <sheetName val="Manual de uso"/>
      <sheetName val="Calculo"/>
      <sheetName val="Datos"/>
    </sheetNames>
    <sheetDataSet>
      <sheetData sheetId="0"/>
      <sheetData sheetId="1"/>
      <sheetData sheetId="2">
        <row r="27">
          <cell r="A27">
            <v>30</v>
          </cell>
          <cell r="D27">
            <v>3.6236212742859122</v>
          </cell>
          <cell r="G27">
            <v>56.21148195865473</v>
          </cell>
          <cell r="K27">
            <v>0.1718058794114222</v>
          </cell>
        </row>
        <row r="28">
          <cell r="A28">
            <v>31</v>
          </cell>
          <cell r="D28">
            <v>3.7915188880554083</v>
          </cell>
          <cell r="G28">
            <v>56.043584344885282</v>
          </cell>
          <cell r="K28">
            <v>0.17048379101160485</v>
          </cell>
        </row>
        <row r="29">
          <cell r="A29">
            <v>32</v>
          </cell>
          <cell r="D29">
            <v>3.9660577987637851</v>
          </cell>
          <cell r="G29">
            <v>55.869045434176982</v>
          </cell>
          <cell r="K29">
            <v>0.16916471589482854</v>
          </cell>
        </row>
        <row r="30">
          <cell r="A30">
            <v>33</v>
          </cell>
          <cell r="D30">
            <v>4.147454963933507</v>
          </cell>
          <cell r="G30">
            <v>55.687648269007219</v>
          </cell>
          <cell r="K30">
            <v>0.16784763365973726</v>
          </cell>
        </row>
        <row r="31">
          <cell r="A31">
            <v>34</v>
          </cell>
          <cell r="D31">
            <v>4.3359330209346938</v>
          </cell>
          <cell r="G31">
            <v>55.499170212005943</v>
          </cell>
          <cell r="K31">
            <v>0.16653152305685204</v>
          </cell>
        </row>
        <row r="32">
          <cell r="A32">
            <v>35</v>
          </cell>
          <cell r="D32">
            <v>4.5317204131236695</v>
          </cell>
          <cell r="G32">
            <v>55.303382819816989</v>
          </cell>
          <cell r="K32">
            <v>0.16521536128637215</v>
          </cell>
        </row>
        <row r="33">
          <cell r="A33">
            <v>36</v>
          </cell>
          <cell r="D33">
            <v>4.7350515195883851</v>
          </cell>
          <cell r="G33">
            <v>55.100051713352308</v>
          </cell>
          <cell r="K33">
            <v>0.16389812331148912</v>
          </cell>
        </row>
        <row r="34">
          <cell r="A34">
            <v>37</v>
          </cell>
          <cell r="D34">
            <v>4.9461667889267567</v>
          </cell>
          <cell r="G34">
            <v>54.888936444013865</v>
          </cell>
          <cell r="K34">
            <v>0.16257878117430713</v>
          </cell>
        </row>
        <row r="35">
          <cell r="A35">
            <v>38</v>
          </cell>
          <cell r="D35">
            <v>5.1653128785589884</v>
          </cell>
          <cell r="G35">
            <v>54.669790354381725</v>
          </cell>
          <cell r="K35">
            <v>0.16125630329513194</v>
          </cell>
        </row>
        <row r="36">
          <cell r="A36">
            <v>39</v>
          </cell>
          <cell r="D36">
            <v>5.3927427929950031</v>
          </cell>
          <cell r="G36">
            <v>54.442360439945602</v>
          </cell>
          <cell r="K36">
            <v>0.15992965388318908</v>
          </cell>
        </row>
        <row r="37">
          <cell r="A37">
            <v>40</v>
          </cell>
          <cell r="D37">
            <v>5.6287160343796847</v>
          </cell>
          <cell r="G37">
            <v>54.206387198560897</v>
          </cell>
          <cell r="K37">
            <v>0.15859779220417528</v>
          </cell>
        </row>
        <row r="38">
          <cell r="A38">
            <v>41</v>
          </cell>
          <cell r="D38">
            <v>5.87349874921129</v>
          </cell>
          <cell r="G38">
            <v>53.961604483729275</v>
          </cell>
          <cell r="K38">
            <v>0.15725967201512173</v>
          </cell>
        </row>
        <row r="39">
          <cell r="A39">
            <v>42</v>
          </cell>
          <cell r="D39">
            <v>6.1273638847704772</v>
          </cell>
          <cell r="G39">
            <v>53.707739348169966</v>
          </cell>
          <cell r="K39">
            <v>0.15591424091212921</v>
          </cell>
        </row>
        <row r="40">
          <cell r="A40">
            <v>43</v>
          </cell>
          <cell r="D40">
            <v>6.3905913511088785</v>
          </cell>
          <cell r="G40">
            <v>53.444511881831538</v>
          </cell>
          <cell r="K40">
            <v>0.15456043968364575</v>
          </cell>
        </row>
        <row r="41">
          <cell r="A41">
            <v>44</v>
          </cell>
          <cell r="D41">
            <v>6.6634681829319433</v>
          </cell>
          <cell r="G41">
            <v>53.171635050008362</v>
          </cell>
          <cell r="K41">
            <v>0.15319720175313584</v>
          </cell>
        </row>
        <row r="42">
          <cell r="A42">
            <v>45</v>
          </cell>
          <cell r="D42">
            <v>6.9462887125237405</v>
          </cell>
          <cell r="G42">
            <v>52.888814520416467</v>
          </cell>
          <cell r="K42">
            <v>0.15182345253966914</v>
          </cell>
        </row>
        <row r="43">
          <cell r="A43">
            <v>46</v>
          </cell>
          <cell r="D43">
            <v>7.2393547453391793</v>
          </cell>
          <cell r="G43">
            <v>52.595748487600851</v>
          </cell>
          <cell r="K43">
            <v>0.15043810887243603</v>
          </cell>
        </row>
        <row r="44">
          <cell r="A44">
            <v>47</v>
          </cell>
          <cell r="D44">
            <v>7.5429757394591972</v>
          </cell>
          <cell r="G44">
            <v>52.292127493480685</v>
          </cell>
          <cell r="K44">
            <v>0.14904007843642786</v>
          </cell>
        </row>
        <row r="45">
          <cell r="A45">
            <v>48</v>
          </cell>
          <cell r="D45">
            <v>7.8574689979451957</v>
          </cell>
          <cell r="G45">
            <v>51.977634234994433</v>
          </cell>
          <cell r="K45">
            <v>0.14762825913193253</v>
          </cell>
        </row>
        <row r="46">
          <cell r="A46">
            <v>49</v>
          </cell>
          <cell r="D46">
            <v>8.1831598586298302</v>
          </cell>
          <cell r="G46">
            <v>51.651943374309539</v>
          </cell>
          <cell r="K46">
            <v>0.14620153856053858</v>
          </cell>
        </row>
        <row r="47">
          <cell r="A47">
            <v>50</v>
          </cell>
          <cell r="D47">
            <v>8.5203818920911782</v>
          </cell>
          <cell r="G47">
            <v>51.314721340847832</v>
          </cell>
          <cell r="K47">
            <v>0.14475879348500245</v>
          </cell>
        </row>
        <row r="48">
          <cell r="A48">
            <v>51</v>
          </cell>
          <cell r="D48">
            <v>8.8694771191437312</v>
          </cell>
          <cell r="G48">
            <v>50.965626113794869</v>
          </cell>
          <cell r="K48">
            <v>0.14329888915071942</v>
          </cell>
        </row>
        <row r="49">
          <cell r="A49">
            <v>52</v>
          </cell>
          <cell r="D49">
            <v>9.2307962130676113</v>
          </cell>
          <cell r="G49">
            <v>50.604307019870483</v>
          </cell>
          <cell r="K49">
            <v>0.14182067887336178</v>
          </cell>
        </row>
        <row r="50">
          <cell r="A50">
            <v>53</v>
          </cell>
          <cell r="D50">
            <v>9.604698723764205</v>
          </cell>
          <cell r="G50">
            <v>50.230404509173276</v>
          </cell>
          <cell r="K50">
            <v>0.14032300345503226</v>
          </cell>
        </row>
        <row r="51">
          <cell r="A51">
            <v>54</v>
          </cell>
          <cell r="D51">
            <v>9.9915533174323521</v>
          </cell>
          <cell r="G51">
            <v>49.84354991550429</v>
          </cell>
          <cell r="K51">
            <v>0.13880469053603348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5:AF73"/>
  <sheetViews>
    <sheetView workbookViewId="0">
      <selection activeCell="F19" sqref="F19"/>
    </sheetView>
  </sheetViews>
  <sheetFormatPr baseColWidth="10" defaultColWidth="9.140625" defaultRowHeight="15" x14ac:dyDescent="0.25"/>
  <cols>
    <col min="6" max="6" width="13" bestFit="1" customWidth="1"/>
    <col min="8" max="8" width="12.42578125" bestFit="1" customWidth="1"/>
    <col min="9" max="9" width="11.42578125" bestFit="1" customWidth="1"/>
    <col min="10" max="10" width="12" bestFit="1" customWidth="1"/>
    <col min="11" max="11" width="13" bestFit="1" customWidth="1"/>
    <col min="13" max="13" width="13" bestFit="1" customWidth="1"/>
    <col min="14" max="14" width="14.5703125" bestFit="1" customWidth="1"/>
    <col min="17" max="17" width="12" bestFit="1" customWidth="1"/>
    <col min="18" max="18" width="13" bestFit="1" customWidth="1"/>
    <col min="19" max="19" width="19.42578125" bestFit="1" customWidth="1"/>
    <col min="20" max="24" width="9.28515625" customWidth="1"/>
    <col min="25" max="25" width="13" bestFit="1" customWidth="1"/>
    <col min="26" max="27" width="14.5703125" bestFit="1" customWidth="1"/>
    <col min="31" max="31" width="13" bestFit="1" customWidth="1"/>
    <col min="32" max="32" width="14.5703125" bestFit="1" customWidth="1"/>
  </cols>
  <sheetData>
    <row r="5" spans="1:20" x14ac:dyDescent="0.25">
      <c r="T5" s="39"/>
    </row>
    <row r="9" spans="1:20" ht="15.75" thickBot="1" x14ac:dyDescent="0.3"/>
    <row r="10" spans="1:20" x14ac:dyDescent="0.25">
      <c r="A10" s="29" t="s">
        <v>19</v>
      </c>
      <c r="B10" s="30">
        <v>2.5</v>
      </c>
    </row>
    <row r="11" spans="1:20" x14ac:dyDescent="0.25">
      <c r="A11" s="31" t="s">
        <v>20</v>
      </c>
      <c r="B11" s="32">
        <v>567</v>
      </c>
    </row>
    <row r="12" spans="1:20" x14ac:dyDescent="0.25">
      <c r="A12" s="31" t="s">
        <v>21</v>
      </c>
      <c r="B12" s="32">
        <v>603</v>
      </c>
    </row>
    <row r="13" spans="1:20" ht="15.75" thickBot="1" x14ac:dyDescent="0.3">
      <c r="A13" s="33" t="s">
        <v>22</v>
      </c>
      <c r="B13" s="34">
        <f>B12/B11</f>
        <v>1.0634920634920635</v>
      </c>
      <c r="P13" t="s">
        <v>24</v>
      </c>
      <c r="Q13" t="s">
        <v>26</v>
      </c>
      <c r="R13">
        <v>1.728</v>
      </c>
    </row>
    <row r="14" spans="1:20" ht="15.75" thickBot="1" x14ac:dyDescent="0.3">
      <c r="Q14" t="s">
        <v>27</v>
      </c>
      <c r="R14">
        <v>150</v>
      </c>
    </row>
    <row r="15" spans="1:20" ht="15.75" thickBot="1" x14ac:dyDescent="0.3">
      <c r="A15" s="35" t="s">
        <v>23</v>
      </c>
      <c r="B15" s="36">
        <v>0.5</v>
      </c>
      <c r="C15" s="37" t="s">
        <v>14</v>
      </c>
    </row>
    <row r="16" spans="1:20" ht="15.75" thickBot="1" x14ac:dyDescent="0.3">
      <c r="P16" t="s">
        <v>25</v>
      </c>
      <c r="Q16" t="s">
        <v>26</v>
      </c>
      <c r="R16">
        <v>2.266</v>
      </c>
    </row>
    <row r="17" spans="1:18" x14ac:dyDescent="0.25">
      <c r="A17" s="1" t="s">
        <v>0</v>
      </c>
      <c r="B17" s="2" t="s">
        <v>1</v>
      </c>
      <c r="C17" s="3" t="s">
        <v>2</v>
      </c>
      <c r="D17" s="4" t="s">
        <v>3</v>
      </c>
      <c r="E17" s="4" t="s">
        <v>4</v>
      </c>
      <c r="F17" s="5" t="s">
        <v>5</v>
      </c>
      <c r="G17" s="6" t="s">
        <v>6</v>
      </c>
      <c r="H17" s="7" t="s">
        <v>7</v>
      </c>
      <c r="I17" s="2" t="s">
        <v>8</v>
      </c>
      <c r="J17" s="3" t="s">
        <v>9</v>
      </c>
      <c r="K17" s="4" t="s">
        <v>10</v>
      </c>
      <c r="L17" s="4" t="s">
        <v>11</v>
      </c>
      <c r="M17" s="5" t="s">
        <v>5</v>
      </c>
      <c r="N17" s="8" t="s">
        <v>12</v>
      </c>
      <c r="O17" s="9" t="s">
        <v>13</v>
      </c>
      <c r="Q17" t="s">
        <v>27</v>
      </c>
      <c r="R17">
        <v>150</v>
      </c>
    </row>
    <row r="18" spans="1:18" ht="15.75" thickBot="1" x14ac:dyDescent="0.3">
      <c r="A18" s="10" t="s">
        <v>14</v>
      </c>
      <c r="B18" s="11" t="str">
        <f>A18</f>
        <v>bar</v>
      </c>
      <c r="C18" s="12" t="s">
        <v>15</v>
      </c>
      <c r="D18" s="13" t="s">
        <v>16</v>
      </c>
      <c r="E18" s="13" t="s">
        <v>17</v>
      </c>
      <c r="F18" s="14" t="s">
        <v>18</v>
      </c>
      <c r="G18" s="15" t="str">
        <f>D18</f>
        <v>C</v>
      </c>
      <c r="H18" s="16" t="str">
        <f>A18</f>
        <v>bar</v>
      </c>
      <c r="I18" s="11" t="str">
        <f>A18</f>
        <v>bar</v>
      </c>
      <c r="J18" s="12" t="s">
        <v>15</v>
      </c>
      <c r="K18" s="13" t="str">
        <f>D18</f>
        <v>C</v>
      </c>
      <c r="L18" s="13" t="s">
        <v>17</v>
      </c>
      <c r="M18" s="14" t="s">
        <v>18</v>
      </c>
      <c r="N18" s="17" t="s">
        <v>18</v>
      </c>
      <c r="O18" s="9" t="s">
        <v>16</v>
      </c>
    </row>
    <row r="19" spans="1:18" x14ac:dyDescent="0.25">
      <c r="A19" s="18">
        <v>17.649999999999999</v>
      </c>
      <c r="B19" s="18">
        <v>25</v>
      </c>
      <c r="C19" s="18">
        <f>B19/A19</f>
        <v>1.41643059490085</v>
      </c>
      <c r="D19" s="18">
        <v>84.033254657267491</v>
      </c>
      <c r="E19" s="18">
        <v>87.887811662048279</v>
      </c>
      <c r="F19" s="19">
        <f>EXP(9.1553+0.63*LN(E19))*$B$10*$B$13</f>
        <v>422129.38226939895</v>
      </c>
      <c r="G19" s="20">
        <v>35</v>
      </c>
      <c r="H19" s="21">
        <v>24.5</v>
      </c>
      <c r="I19" s="18">
        <v>70.5</v>
      </c>
      <c r="J19" s="18">
        <f>I19/H19</f>
        <v>2.8775510204081631</v>
      </c>
      <c r="K19" s="18">
        <v>180.62470411666692</v>
      </c>
      <c r="L19" s="18">
        <v>295.52092511794251</v>
      </c>
      <c r="M19" s="19">
        <f>EXP(9.1553+0.63*LN(L19))*$B$10*$B$13</f>
        <v>906235.6064017996</v>
      </c>
      <c r="N19" s="22">
        <f>M19+F19</f>
        <v>1328364.9886711985</v>
      </c>
      <c r="O19" s="9">
        <v>150</v>
      </c>
    </row>
    <row r="20" spans="1:18" x14ac:dyDescent="0.25">
      <c r="A20" s="18">
        <v>17.649999999999999</v>
      </c>
      <c r="B20" s="18">
        <f>B19+0.5</f>
        <v>25.5</v>
      </c>
      <c r="C20" s="18">
        <f t="shared" ref="C20:C73" si="0">B20/A20</f>
        <v>1.444759206798867</v>
      </c>
      <c r="D20" s="18">
        <v>86.666145291893201</v>
      </c>
      <c r="E20" s="18">
        <v>93.169107685422063</v>
      </c>
      <c r="F20" s="19">
        <f t="shared" ref="F20:F73" si="1">EXP(9.1553+0.63*LN(E20))*$B$10*$B$13</f>
        <v>437937.21462719986</v>
      </c>
      <c r="G20" s="20">
        <v>35</v>
      </c>
      <c r="H20" s="21">
        <v>25</v>
      </c>
      <c r="I20" s="18">
        <v>70.5</v>
      </c>
      <c r="J20" s="18">
        <f t="shared" ref="J20:J73" si="2">I20/H20</f>
        <v>2.82</v>
      </c>
      <c r="K20" s="18">
        <v>177.44073688277064</v>
      </c>
      <c r="L20" s="18">
        <v>289.05647252436262</v>
      </c>
      <c r="M20" s="19">
        <f t="shared" ref="M20:M73" si="3">EXP(9.1553+0.63*LN(L20))*$B$10*$B$13</f>
        <v>893695.62551328656</v>
      </c>
      <c r="N20" s="23">
        <f t="shared" ref="N20:N73" si="4">M20+F20</f>
        <v>1331632.8401404864</v>
      </c>
      <c r="O20" s="9">
        <v>150</v>
      </c>
    </row>
    <row r="21" spans="1:18" x14ac:dyDescent="0.25">
      <c r="A21" s="18">
        <v>17.649999999999999</v>
      </c>
      <c r="B21" s="18">
        <f t="shared" ref="B21:B73" si="5">B20+0.5</f>
        <v>26</v>
      </c>
      <c r="C21" s="18">
        <f t="shared" si="0"/>
        <v>1.4730878186968839</v>
      </c>
      <c r="D21" s="18">
        <v>89.2622393151712</v>
      </c>
      <c r="E21" s="18">
        <v>98.378580745356146</v>
      </c>
      <c r="F21" s="19">
        <f t="shared" si="1"/>
        <v>453208.32667241257</v>
      </c>
      <c r="G21" s="20">
        <v>35</v>
      </c>
      <c r="H21" s="21">
        <v>25.5</v>
      </c>
      <c r="I21" s="18">
        <v>70.5</v>
      </c>
      <c r="J21" s="18">
        <f t="shared" si="2"/>
        <v>2.7647058823529411</v>
      </c>
      <c r="K21" s="18">
        <v>174.33605762181145</v>
      </c>
      <c r="L21" s="18">
        <v>282.75426552759785</v>
      </c>
      <c r="M21" s="19">
        <f t="shared" si="3"/>
        <v>881370.08575006784</v>
      </c>
      <c r="N21" s="23">
        <f t="shared" si="4"/>
        <v>1334578.4124224805</v>
      </c>
      <c r="O21" s="9">
        <v>150</v>
      </c>
    </row>
    <row r="22" spans="1:18" x14ac:dyDescent="0.25">
      <c r="A22" s="18">
        <v>17.649999999999999</v>
      </c>
      <c r="B22" s="18">
        <f t="shared" si="5"/>
        <v>26.5</v>
      </c>
      <c r="C22" s="18">
        <f t="shared" si="0"/>
        <v>1.5014164305949009</v>
      </c>
      <c r="D22" s="18">
        <v>91.825876387961387</v>
      </c>
      <c r="E22" s="18">
        <v>103.51857442334129</v>
      </c>
      <c r="F22" s="19">
        <f t="shared" si="1"/>
        <v>467985.12604580348</v>
      </c>
      <c r="G22" s="20">
        <v>35</v>
      </c>
      <c r="H22" s="21">
        <v>26</v>
      </c>
      <c r="I22" s="18">
        <v>70.5</v>
      </c>
      <c r="J22" s="18">
        <f t="shared" si="2"/>
        <v>2.7115384615384617</v>
      </c>
      <c r="K22" s="18">
        <v>171.30721139445876</v>
      </c>
      <c r="L22" s="18">
        <v>276.60714977610127</v>
      </c>
      <c r="M22" s="19">
        <f t="shared" si="3"/>
        <v>869249.55116098537</v>
      </c>
      <c r="N22" s="23">
        <f t="shared" si="4"/>
        <v>1337234.6772067889</v>
      </c>
      <c r="O22" s="9">
        <v>150</v>
      </c>
    </row>
    <row r="23" spans="1:18" x14ac:dyDescent="0.25">
      <c r="A23" s="18">
        <v>17.649999999999999</v>
      </c>
      <c r="B23" s="18">
        <f t="shared" si="5"/>
        <v>27</v>
      </c>
      <c r="C23" s="18">
        <f t="shared" si="0"/>
        <v>1.529745042492918</v>
      </c>
      <c r="D23" s="18">
        <v>94.350353007437775</v>
      </c>
      <c r="E23" s="18">
        <v>108.59131332300737</v>
      </c>
      <c r="F23" s="19">
        <f t="shared" si="1"/>
        <v>482304.6355044379</v>
      </c>
      <c r="G23" s="20">
        <v>35</v>
      </c>
      <c r="H23" s="21">
        <v>26.5</v>
      </c>
      <c r="I23" s="18">
        <v>70.5</v>
      </c>
      <c r="J23" s="18">
        <f t="shared" si="2"/>
        <v>2.6603773584905661</v>
      </c>
      <c r="K23" s="18">
        <v>168.35095616746469</v>
      </c>
      <c r="L23" s="18">
        <v>270.60841614232561</v>
      </c>
      <c r="M23" s="19">
        <f t="shared" si="3"/>
        <v>857325.12349239714</v>
      </c>
      <c r="N23" s="23">
        <f t="shared" si="4"/>
        <v>1339629.758996835</v>
      </c>
      <c r="O23" s="9">
        <v>150</v>
      </c>
    </row>
    <row r="24" spans="1:18" x14ac:dyDescent="0.25">
      <c r="A24" s="18">
        <v>17.649999999999999</v>
      </c>
      <c r="B24" s="18">
        <f t="shared" si="5"/>
        <v>27.5</v>
      </c>
      <c r="C24" s="18">
        <f t="shared" si="0"/>
        <v>1.558073654390935</v>
      </c>
      <c r="D24" s="18">
        <v>96.841423669106746</v>
      </c>
      <c r="E24" s="18">
        <v>113.5989111890409</v>
      </c>
      <c r="F24" s="19">
        <f t="shared" si="1"/>
        <v>496199.42702104326</v>
      </c>
      <c r="G24" s="20">
        <v>35</v>
      </c>
      <c r="H24" s="21">
        <v>27</v>
      </c>
      <c r="I24" s="18">
        <v>70.5</v>
      </c>
      <c r="J24" s="18">
        <f t="shared" si="2"/>
        <v>2.6111111111111112</v>
      </c>
      <c r="K24" s="18">
        <v>165.46744900454928</v>
      </c>
      <c r="L24" s="18">
        <v>264.75176523870795</v>
      </c>
      <c r="M24" s="19">
        <f t="shared" si="3"/>
        <v>845588.40023415035</v>
      </c>
      <c r="N24" s="23">
        <f t="shared" si="4"/>
        <v>1341787.8272551936</v>
      </c>
      <c r="O24" s="9">
        <v>150</v>
      </c>
    </row>
    <row r="25" spans="1:18" x14ac:dyDescent="0.25">
      <c r="A25" s="18">
        <v>17.649999999999999</v>
      </c>
      <c r="B25" s="18">
        <f t="shared" si="5"/>
        <v>28</v>
      </c>
      <c r="C25" s="18">
        <f t="shared" si="0"/>
        <v>1.5864022662889519</v>
      </c>
      <c r="D25" s="18">
        <v>99.30021498098256</v>
      </c>
      <c r="E25" s="18">
        <v>118.54337833533492</v>
      </c>
      <c r="F25" s="19">
        <f t="shared" si="1"/>
        <v>509698.35392940836</v>
      </c>
      <c r="G25" s="20">
        <v>35</v>
      </c>
      <c r="H25" s="21">
        <v>27.5</v>
      </c>
      <c r="I25" s="18">
        <v>70.5</v>
      </c>
      <c r="J25" s="18">
        <f t="shared" si="2"/>
        <v>2.5636363636363635</v>
      </c>
      <c r="K25" s="18">
        <v>162.64626232833291</v>
      </c>
      <c r="L25" s="18">
        <v>259.0312753588322</v>
      </c>
      <c r="M25" s="19">
        <f t="shared" si="3"/>
        <v>834031.43656091997</v>
      </c>
      <c r="N25" s="23">
        <f t="shared" si="4"/>
        <v>1343729.7904903283</v>
      </c>
      <c r="O25" s="9">
        <v>150</v>
      </c>
    </row>
    <row r="26" spans="1:18" x14ac:dyDescent="0.25">
      <c r="A26" s="18">
        <v>17.649999999999999</v>
      </c>
      <c r="B26" s="18">
        <f t="shared" si="5"/>
        <v>28.5</v>
      </c>
      <c r="C26" s="18">
        <f t="shared" si="0"/>
        <v>1.6147308781869689</v>
      </c>
      <c r="D26" s="18">
        <v>101.73114128697972</v>
      </c>
      <c r="E26" s="18">
        <v>123.42662845237066</v>
      </c>
      <c r="F26" s="19">
        <f t="shared" si="1"/>
        <v>522827.13257624413</v>
      </c>
      <c r="G26" s="20">
        <v>35</v>
      </c>
      <c r="H26" s="21">
        <v>28</v>
      </c>
      <c r="I26" s="18">
        <v>70.5</v>
      </c>
      <c r="J26" s="18">
        <f t="shared" si="2"/>
        <v>2.5178571428571428</v>
      </c>
      <c r="K26" s="18">
        <v>159.88935551361021</v>
      </c>
      <c r="L26" s="18">
        <v>253.44137345754754</v>
      </c>
      <c r="M26" s="19">
        <f t="shared" si="3"/>
        <v>822646.71073802572</v>
      </c>
      <c r="N26" s="23">
        <f t="shared" si="4"/>
        <v>1345473.8433142698</v>
      </c>
      <c r="O26" s="9">
        <v>150</v>
      </c>
    </row>
    <row r="27" spans="1:18" x14ac:dyDescent="0.25">
      <c r="A27" s="18">
        <v>17.649999999999999</v>
      </c>
      <c r="B27" s="18">
        <f t="shared" si="5"/>
        <v>29</v>
      </c>
      <c r="C27" s="18">
        <f t="shared" si="0"/>
        <v>1.643059490084986</v>
      </c>
      <c r="D27" s="18">
        <v>104.12661750693235</v>
      </c>
      <c r="E27" s="18">
        <v>128.25048485566339</v>
      </c>
      <c r="F27" s="19">
        <f t="shared" si="1"/>
        <v>535608.8100331889</v>
      </c>
      <c r="G27" s="20">
        <v>35</v>
      </c>
      <c r="H27" s="21">
        <v>28.5</v>
      </c>
      <c r="I27" s="18">
        <v>70.5</v>
      </c>
      <c r="J27" s="18">
        <f t="shared" si="2"/>
        <v>2.4736842105263159</v>
      </c>
      <c r="K27" s="18">
        <v>157.1941462725926</v>
      </c>
      <c r="L27" s="18">
        <v>247.97680883345484</v>
      </c>
      <c r="M27" s="19">
        <f t="shared" si="3"/>
        <v>811427.09261492081</v>
      </c>
      <c r="N27" s="23">
        <f t="shared" si="4"/>
        <v>1347035.9026481097</v>
      </c>
      <c r="O27" s="9">
        <v>150</v>
      </c>
    </row>
    <row r="28" spans="1:18" x14ac:dyDescent="0.25">
      <c r="A28" s="18">
        <v>17.649999999999999</v>
      </c>
      <c r="B28" s="18">
        <f t="shared" si="5"/>
        <v>29.5</v>
      </c>
      <c r="C28" s="18">
        <f t="shared" si="0"/>
        <v>1.671388101983003</v>
      </c>
      <c r="D28" s="18">
        <v>106.49256193276528</v>
      </c>
      <c r="E28" s="18">
        <v>133.01668622991969</v>
      </c>
      <c r="F28" s="19">
        <f t="shared" si="1"/>
        <v>548064.14430520323</v>
      </c>
      <c r="G28" s="20">
        <v>35</v>
      </c>
      <c r="H28" s="21">
        <v>29</v>
      </c>
      <c r="I28" s="18">
        <v>70.5</v>
      </c>
      <c r="J28" s="18">
        <f t="shared" si="2"/>
        <v>2.4310344827586206</v>
      </c>
      <c r="K28" s="18">
        <v>154.55819908289754</v>
      </c>
      <c r="L28" s="18">
        <v>242.63262921961814</v>
      </c>
      <c r="M28" s="19">
        <f t="shared" si="3"/>
        <v>800365.81487598247</v>
      </c>
      <c r="N28" s="23">
        <f t="shared" si="4"/>
        <v>1348429.9591811858</v>
      </c>
      <c r="O28" s="9">
        <v>150</v>
      </c>
    </row>
    <row r="29" spans="1:18" x14ac:dyDescent="0.25">
      <c r="A29" s="18">
        <v>17.649999999999999</v>
      </c>
      <c r="B29" s="18">
        <f t="shared" si="5"/>
        <v>30</v>
      </c>
      <c r="C29" s="18">
        <f t="shared" si="0"/>
        <v>1.6997167138810199</v>
      </c>
      <c r="D29" s="18">
        <v>108.82981713902797</v>
      </c>
      <c r="E29" s="18">
        <v>137.72689191744024</v>
      </c>
      <c r="F29" s="19">
        <f t="shared" si="1"/>
        <v>560211.91646711377</v>
      </c>
      <c r="G29" s="20">
        <v>35</v>
      </c>
      <c r="H29" s="21">
        <v>29.5</v>
      </c>
      <c r="I29" s="18">
        <v>70.5</v>
      </c>
      <c r="J29" s="18">
        <f t="shared" si="2"/>
        <v>2.3898305084745761</v>
      </c>
      <c r="K29" s="18">
        <v>151.97921448695956</v>
      </c>
      <c r="L29" s="18">
        <v>237.40415902487422</v>
      </c>
      <c r="M29" s="19">
        <f t="shared" si="3"/>
        <v>789456.44675820286</v>
      </c>
      <c r="N29" s="23">
        <f t="shared" si="4"/>
        <v>1349668.3632253166</v>
      </c>
      <c r="O29" s="9">
        <v>150</v>
      </c>
    </row>
    <row r="30" spans="1:18" x14ac:dyDescent="0.25">
      <c r="A30" s="24">
        <v>17.649999999999999</v>
      </c>
      <c r="B30" s="24">
        <f t="shared" si="5"/>
        <v>30.5</v>
      </c>
      <c r="C30" s="24">
        <f t="shared" si="0"/>
        <v>1.7280453257790369</v>
      </c>
      <c r="D30" s="24">
        <v>111.13964808217162</v>
      </c>
      <c r="E30" s="24">
        <v>142.38268679388742</v>
      </c>
      <c r="F30" s="19">
        <f t="shared" si="1"/>
        <v>572069.18922228075</v>
      </c>
      <c r="G30" s="25">
        <v>35</v>
      </c>
      <c r="H30" s="26">
        <v>30</v>
      </c>
      <c r="I30" s="24">
        <v>70.5</v>
      </c>
      <c r="J30" s="24">
        <f t="shared" si="2"/>
        <v>2.35</v>
      </c>
      <c r="K30" s="24">
        <v>149.45501310566658</v>
      </c>
      <c r="L30" s="24">
        <v>232.28697949948938</v>
      </c>
      <c r="M30" s="19">
        <f t="shared" si="3"/>
        <v>778692.86997982953</v>
      </c>
      <c r="N30" s="27">
        <f t="shared" si="4"/>
        <v>1350762.0592021104</v>
      </c>
      <c r="O30" s="9">
        <v>150</v>
      </c>
      <c r="P30" s="38" t="s">
        <v>28</v>
      </c>
      <c r="Q30" s="38"/>
    </row>
    <row r="31" spans="1:18" x14ac:dyDescent="0.25">
      <c r="A31" s="18">
        <v>17.649999999999999</v>
      </c>
      <c r="B31" s="18">
        <f t="shared" si="5"/>
        <v>31</v>
      </c>
      <c r="C31" s="18">
        <f t="shared" si="0"/>
        <v>1.756373937677054</v>
      </c>
      <c r="D31" s="18">
        <v>113.42448265314061</v>
      </c>
      <c r="E31" s="18">
        <v>146.9855857698081</v>
      </c>
      <c r="F31" s="19">
        <f t="shared" si="1"/>
        <v>583651.52283951477</v>
      </c>
      <c r="G31" s="20">
        <v>35</v>
      </c>
      <c r="H31" s="21">
        <v>30.5</v>
      </c>
      <c r="I31" s="18">
        <v>70.5</v>
      </c>
      <c r="J31" s="18">
        <f t="shared" si="2"/>
        <v>2.3114754098360657</v>
      </c>
      <c r="K31" s="18">
        <v>146.98349389234403</v>
      </c>
      <c r="L31" s="18">
        <v>227.27691062609591</v>
      </c>
      <c r="M31" s="19">
        <f t="shared" si="3"/>
        <v>768069.25665398105</v>
      </c>
      <c r="N31" s="23">
        <f t="shared" si="4"/>
        <v>1351720.7794934958</v>
      </c>
      <c r="O31" s="9">
        <v>150</v>
      </c>
    </row>
    <row r="32" spans="1:18" x14ac:dyDescent="0.25">
      <c r="A32" s="18">
        <v>17.649999999999999</v>
      </c>
      <c r="B32" s="18">
        <f t="shared" si="5"/>
        <v>31.5</v>
      </c>
      <c r="C32" s="18">
        <f t="shared" si="0"/>
        <v>1.784702549575071</v>
      </c>
      <c r="D32" s="18">
        <v>115.67906578018557</v>
      </c>
      <c r="E32" s="18">
        <v>151.53703795218217</v>
      </c>
      <c r="F32" s="19">
        <f t="shared" si="1"/>
        <v>594973.15685161238</v>
      </c>
      <c r="G32" s="20">
        <v>35</v>
      </c>
      <c r="H32" s="21">
        <v>31</v>
      </c>
      <c r="I32" s="18">
        <v>70.5</v>
      </c>
      <c r="J32" s="18">
        <f t="shared" si="2"/>
        <v>2.274193548387097</v>
      </c>
      <c r="K32" s="18">
        <v>144.56276562357215</v>
      </c>
      <c r="L32" s="18">
        <v>222.36999456027726</v>
      </c>
      <c r="M32" s="19">
        <f t="shared" si="3"/>
        <v>757580.04898698232</v>
      </c>
      <c r="N32" s="23">
        <f t="shared" si="4"/>
        <v>1352553.2058385946</v>
      </c>
      <c r="O32" s="9">
        <v>150</v>
      </c>
    </row>
    <row r="33" spans="1:32" x14ac:dyDescent="0.25">
      <c r="A33" s="18">
        <v>17.649999999999999</v>
      </c>
      <c r="B33" s="18">
        <f t="shared" si="5"/>
        <v>32</v>
      </c>
      <c r="C33" s="18">
        <f t="shared" si="0"/>
        <v>1.8130311614730881</v>
      </c>
      <c r="D33" s="18">
        <v>117.90803407144767</v>
      </c>
      <c r="E33" s="18">
        <v>156.03843049664721</v>
      </c>
      <c r="F33" s="19">
        <f t="shared" si="1"/>
        <v>606047.16400243191</v>
      </c>
      <c r="G33" s="20">
        <v>35</v>
      </c>
      <c r="H33" s="21">
        <v>31.5</v>
      </c>
      <c r="I33" s="18">
        <v>70.5</v>
      </c>
      <c r="J33" s="18">
        <f t="shared" si="2"/>
        <v>2.2380952380952381</v>
      </c>
      <c r="K33" s="18">
        <v>142.19098099365766</v>
      </c>
      <c r="L33" s="18">
        <v>217.56248046559165</v>
      </c>
      <c r="M33" s="19">
        <f t="shared" si="3"/>
        <v>747219.94058384805</v>
      </c>
      <c r="N33" s="23">
        <f t="shared" si="4"/>
        <v>1353267.10458628</v>
      </c>
      <c r="O33" s="9">
        <v>150</v>
      </c>
    </row>
    <row r="34" spans="1:32" x14ac:dyDescent="0.25">
      <c r="A34" s="18">
        <v>17.649999999999999</v>
      </c>
      <c r="B34" s="18">
        <f t="shared" si="5"/>
        <v>32.5</v>
      </c>
      <c r="C34" s="18">
        <f t="shared" si="0"/>
        <v>1.8413597733711049</v>
      </c>
      <c r="D34" s="18">
        <v>120.11237282218497</v>
      </c>
      <c r="E34" s="18">
        <v>160.49109217781509</v>
      </c>
      <c r="F34" s="19">
        <f t="shared" si="1"/>
        <v>616885.58151367691</v>
      </c>
      <c r="G34" s="20">
        <v>35</v>
      </c>
      <c r="H34" s="21">
        <v>32</v>
      </c>
      <c r="I34" s="18">
        <v>70.5</v>
      </c>
      <c r="J34" s="18">
        <f t="shared" si="2"/>
        <v>2.203125</v>
      </c>
      <c r="K34" s="18">
        <v>139.86639024943383</v>
      </c>
      <c r="L34" s="18">
        <v>212.85081060558542</v>
      </c>
      <c r="M34" s="19">
        <f t="shared" si="3"/>
        <v>736983.85920291056</v>
      </c>
      <c r="N34" s="23">
        <f t="shared" si="4"/>
        <v>1353869.4407165875</v>
      </c>
      <c r="O34" s="9">
        <v>150</v>
      </c>
    </row>
    <row r="35" spans="1:32" x14ac:dyDescent="0.25">
      <c r="A35" s="18">
        <v>17.649999999999999</v>
      </c>
      <c r="B35" s="18">
        <f t="shared" si="5"/>
        <v>33</v>
      </c>
      <c r="C35" s="18">
        <f t="shared" si="0"/>
        <v>1.869688385269122</v>
      </c>
      <c r="D35" s="18">
        <v>122.29574947787938</v>
      </c>
      <c r="E35" s="18">
        <v>164.89629670234703</v>
      </c>
      <c r="F35" s="19">
        <f t="shared" si="1"/>
        <v>627499.52367394208</v>
      </c>
      <c r="G35" s="20">
        <v>35</v>
      </c>
      <c r="H35" s="21">
        <v>32.5</v>
      </c>
      <c r="I35" s="18">
        <v>70.5</v>
      </c>
      <c r="J35" s="18">
        <f t="shared" si="2"/>
        <v>2.1692307692307691</v>
      </c>
      <c r="K35" s="18">
        <v>137.58622079665753</v>
      </c>
      <c r="L35" s="18">
        <v>208.2316075707601</v>
      </c>
      <c r="M35" s="19">
        <f t="shared" si="3"/>
        <v>726866.95081869652</v>
      </c>
      <c r="N35" s="23">
        <f t="shared" si="4"/>
        <v>1354366.4744926386</v>
      </c>
      <c r="O35" s="9">
        <v>150</v>
      </c>
    </row>
    <row r="36" spans="1:32" x14ac:dyDescent="0.25">
      <c r="A36" s="18">
        <v>17.649999999999999</v>
      </c>
      <c r="B36" s="18">
        <f t="shared" si="5"/>
        <v>33.5</v>
      </c>
      <c r="C36" s="18">
        <f t="shared" si="0"/>
        <v>1.898016997167139</v>
      </c>
      <c r="D36" s="18">
        <v>124.45046734243476</v>
      </c>
      <c r="E36" s="18">
        <v>169.25526578689252</v>
      </c>
      <c r="F36" s="19">
        <f t="shared" si="1"/>
        <v>637899.27893670939</v>
      </c>
      <c r="G36" s="20">
        <v>35</v>
      </c>
      <c r="H36" s="21">
        <v>33</v>
      </c>
      <c r="I36" s="18">
        <v>70.5</v>
      </c>
      <c r="J36" s="18">
        <f t="shared" si="2"/>
        <v>2.1363636363636362</v>
      </c>
      <c r="K36" s="18">
        <v>135.35089693844742</v>
      </c>
      <c r="L36" s="18">
        <v>203.70166253202771</v>
      </c>
      <c r="M36" s="19">
        <f t="shared" si="3"/>
        <v>716864.56486716541</v>
      </c>
      <c r="N36" s="23">
        <f t="shared" si="4"/>
        <v>1354763.8438038747</v>
      </c>
      <c r="O36" s="9">
        <v>150</v>
      </c>
      <c r="S36" s="57"/>
      <c r="T36" s="56" t="s">
        <v>33</v>
      </c>
      <c r="U36" s="56"/>
      <c r="V36" s="56"/>
      <c r="W36" s="56"/>
      <c r="X36" s="56"/>
      <c r="Y36" s="56" t="s">
        <v>34</v>
      </c>
      <c r="Z36" s="56"/>
    </row>
    <row r="37" spans="1:32" x14ac:dyDescent="0.25">
      <c r="A37" s="18">
        <v>17.649999999999999</v>
      </c>
      <c r="B37" s="18">
        <f t="shared" si="5"/>
        <v>34</v>
      </c>
      <c r="C37" s="18">
        <f t="shared" si="0"/>
        <v>1.9263456090651561</v>
      </c>
      <c r="D37" s="18">
        <v>126.58215848070421</v>
      </c>
      <c r="E37" s="18">
        <v>173.56917202083085</v>
      </c>
      <c r="F37" s="19">
        <f t="shared" si="1"/>
        <v>648094.3940855026</v>
      </c>
      <c r="G37" s="20">
        <v>35</v>
      </c>
      <c r="H37" s="21">
        <v>33.5</v>
      </c>
      <c r="I37" s="18">
        <v>70.5</v>
      </c>
      <c r="J37" s="18">
        <f t="shared" si="2"/>
        <v>2.1044776119402986</v>
      </c>
      <c r="K37" s="18">
        <v>133.15803134970241</v>
      </c>
      <c r="L37" s="18">
        <v>199.25792442398998</v>
      </c>
      <c r="M37" s="19">
        <f t="shared" si="3"/>
        <v>706972.24056053616</v>
      </c>
      <c r="N37" s="23">
        <f t="shared" si="4"/>
        <v>1355066.6346460388</v>
      </c>
      <c r="O37" s="9">
        <v>150</v>
      </c>
      <c r="S37" s="58"/>
      <c r="T37" s="52">
        <v>1</v>
      </c>
      <c r="U37" s="52">
        <v>2</v>
      </c>
      <c r="V37" s="52">
        <v>3</v>
      </c>
      <c r="W37" s="52">
        <v>5</v>
      </c>
      <c r="X37" s="52">
        <v>6</v>
      </c>
      <c r="Y37" s="52" t="s">
        <v>35</v>
      </c>
      <c r="Z37" s="52" t="s">
        <v>36</v>
      </c>
    </row>
    <row r="38" spans="1:32" x14ac:dyDescent="0.25">
      <c r="A38" s="18">
        <v>17.649999999999999</v>
      </c>
      <c r="B38" s="18">
        <f t="shared" si="5"/>
        <v>34.5</v>
      </c>
      <c r="C38" s="18">
        <f t="shared" si="0"/>
        <v>1.9546742209631729</v>
      </c>
      <c r="D38" s="18">
        <v>128.69139341584139</v>
      </c>
      <c r="E38" s="18">
        <v>177.83914153179546</v>
      </c>
      <c r="F38" s="19">
        <f t="shared" si="1"/>
        <v>658093.74753543851</v>
      </c>
      <c r="G38" s="20">
        <v>35</v>
      </c>
      <c r="H38" s="21">
        <v>34</v>
      </c>
      <c r="I38" s="18">
        <v>70.5</v>
      </c>
      <c r="J38" s="18">
        <f t="shared" si="2"/>
        <v>2.0735294117647061</v>
      </c>
      <c r="K38" s="18">
        <v>131.00619599750445</v>
      </c>
      <c r="L38" s="18">
        <v>194.89748997181357</v>
      </c>
      <c r="M38" s="19">
        <f t="shared" si="3"/>
        <v>697185.69417047629</v>
      </c>
      <c r="N38" s="23">
        <f t="shared" si="4"/>
        <v>1355279.4417059147</v>
      </c>
      <c r="O38" s="9">
        <v>150</v>
      </c>
      <c r="S38" s="53" t="s">
        <v>30</v>
      </c>
      <c r="T38" s="18">
        <v>17.649999999999999</v>
      </c>
      <c r="U38" s="18">
        <v>30.5</v>
      </c>
      <c r="V38" s="18">
        <v>30</v>
      </c>
      <c r="W38" s="18">
        <v>30</v>
      </c>
      <c r="X38" s="18">
        <v>70.5</v>
      </c>
      <c r="Y38" s="18" t="s">
        <v>37</v>
      </c>
      <c r="Z38" s="18" t="s">
        <v>37</v>
      </c>
    </row>
    <row r="39" spans="1:32" x14ac:dyDescent="0.25">
      <c r="A39" s="24">
        <v>17.649999999999999</v>
      </c>
      <c r="B39" s="24">
        <f t="shared" si="5"/>
        <v>35</v>
      </c>
      <c r="C39" s="24">
        <f t="shared" si="0"/>
        <v>1.9830028328611899</v>
      </c>
      <c r="D39" s="24">
        <v>130.77918840264283</v>
      </c>
      <c r="E39" s="24">
        <v>182.06625647022193</v>
      </c>
      <c r="F39" s="19">
        <f t="shared" si="1"/>
        <v>667905.61345690268</v>
      </c>
      <c r="G39" s="25">
        <v>35</v>
      </c>
      <c r="H39" s="26">
        <v>34.5</v>
      </c>
      <c r="I39" s="24">
        <v>70.5</v>
      </c>
      <c r="J39" s="24">
        <f t="shared" si="2"/>
        <v>2.0434782608695654</v>
      </c>
      <c r="K39" s="24">
        <v>128.89403101058082</v>
      </c>
      <c r="L39" s="24">
        <v>190.61759448456149</v>
      </c>
      <c r="M39" s="19">
        <f t="shared" si="3"/>
        <v>687500.80718848389</v>
      </c>
      <c r="N39" s="27">
        <f t="shared" si="4"/>
        <v>1355406.4206453864</v>
      </c>
      <c r="O39" s="9">
        <v>150</v>
      </c>
      <c r="S39" s="53" t="s">
        <v>38</v>
      </c>
      <c r="T39" s="18">
        <v>40</v>
      </c>
      <c r="U39" s="18">
        <v>112</v>
      </c>
      <c r="V39" s="18">
        <v>35</v>
      </c>
      <c r="W39" s="18">
        <v>35</v>
      </c>
      <c r="X39" s="18">
        <v>150</v>
      </c>
      <c r="Y39" s="18" t="s">
        <v>37</v>
      </c>
      <c r="Z39" s="18" t="s">
        <v>37</v>
      </c>
    </row>
    <row r="40" spans="1:32" x14ac:dyDescent="0.25">
      <c r="A40" s="18">
        <v>17.649999999999999</v>
      </c>
      <c r="B40" s="18">
        <f t="shared" si="5"/>
        <v>35.5</v>
      </c>
      <c r="C40" s="18">
        <f t="shared" si="0"/>
        <v>2.011331444759207</v>
      </c>
      <c r="D40" s="18">
        <v>132.84849597552551</v>
      </c>
      <c r="E40" s="18">
        <v>186.25155732757773</v>
      </c>
      <c r="F40" s="19">
        <f t="shared" si="1"/>
        <v>677537.71810366842</v>
      </c>
      <c r="G40" s="20">
        <v>35</v>
      </c>
      <c r="H40" s="21">
        <v>35</v>
      </c>
      <c r="I40" s="18">
        <v>70.5</v>
      </c>
      <c r="J40" s="18">
        <f t="shared" si="2"/>
        <v>2.0142857142857142</v>
      </c>
      <c r="K40" s="18">
        <v>126.81905063045923</v>
      </c>
      <c r="L40" s="18">
        <v>186.41560334595044</v>
      </c>
      <c r="M40" s="19">
        <f t="shared" si="3"/>
        <v>677913.61528129491</v>
      </c>
      <c r="N40" s="23">
        <f t="shared" si="4"/>
        <v>1355451.3333849632</v>
      </c>
      <c r="O40" s="9">
        <v>150</v>
      </c>
      <c r="S40" s="53" t="s">
        <v>31</v>
      </c>
      <c r="T40" s="18" t="s">
        <v>37</v>
      </c>
      <c r="U40" s="18" t="s">
        <v>37</v>
      </c>
      <c r="V40" s="18" t="s">
        <v>37</v>
      </c>
      <c r="W40" s="18" t="s">
        <v>37</v>
      </c>
      <c r="X40" s="18" t="s">
        <v>37</v>
      </c>
      <c r="Y40" s="18">
        <v>143</v>
      </c>
      <c r="Z40" s="18">
        <v>232</v>
      </c>
    </row>
    <row r="41" spans="1:32" x14ac:dyDescent="0.25">
      <c r="A41" s="18">
        <v>17.649999999999999</v>
      </c>
      <c r="B41" s="18">
        <f t="shared" si="5"/>
        <v>36</v>
      </c>
      <c r="C41" s="18">
        <f t="shared" si="0"/>
        <v>2.0396600566572238</v>
      </c>
      <c r="D41" s="18">
        <v>134.89223236362864</v>
      </c>
      <c r="E41" s="18">
        <v>190.39604510161899</v>
      </c>
      <c r="F41" s="19">
        <f t="shared" si="1"/>
        <v>686997.28948631475</v>
      </c>
      <c r="G41" s="20">
        <v>35</v>
      </c>
      <c r="H41" s="21">
        <v>35.5</v>
      </c>
      <c r="I41" s="18">
        <v>70.5</v>
      </c>
      <c r="J41" s="18">
        <f t="shared" si="2"/>
        <v>1.9859154929577465</v>
      </c>
      <c r="K41" s="18">
        <v>124.78219734801064</v>
      </c>
      <c r="L41" s="18">
        <v>182.28900414055371</v>
      </c>
      <c r="M41" s="19">
        <f t="shared" si="3"/>
        <v>668420.2979668146</v>
      </c>
      <c r="N41" s="23">
        <f t="shared" si="4"/>
        <v>1355417.5874531292</v>
      </c>
      <c r="O41" s="9">
        <v>150</v>
      </c>
      <c r="S41" s="53" t="s">
        <v>32</v>
      </c>
      <c r="T41" s="18" t="s">
        <v>37</v>
      </c>
      <c r="U41" s="18" t="s">
        <v>37</v>
      </c>
      <c r="V41" s="18" t="s">
        <v>37</v>
      </c>
      <c r="W41" s="18" t="s">
        <v>37</v>
      </c>
      <c r="X41" s="18" t="s">
        <v>37</v>
      </c>
      <c r="Y41" s="51">
        <v>572069.18922228075</v>
      </c>
      <c r="Z41" s="51">
        <v>778692.86997982953</v>
      </c>
    </row>
    <row r="42" spans="1:32" x14ac:dyDescent="0.25">
      <c r="A42" s="18">
        <v>17.649999999999999</v>
      </c>
      <c r="B42" s="18">
        <f t="shared" si="5"/>
        <v>36.5</v>
      </c>
      <c r="C42" s="18">
        <f t="shared" si="0"/>
        <v>2.0679886685552411</v>
      </c>
      <c r="D42" s="18">
        <v>136.91563072430716</v>
      </c>
      <c r="E42" s="18">
        <v>194.50068332072527</v>
      </c>
      <c r="F42" s="19">
        <f t="shared" si="1"/>
        <v>696291.10133777279</v>
      </c>
      <c r="G42" s="20">
        <v>35</v>
      </c>
      <c r="H42" s="21">
        <v>36</v>
      </c>
      <c r="I42" s="18">
        <v>70.5</v>
      </c>
      <c r="J42" s="18">
        <f t="shared" si="2"/>
        <v>1.9583333333333333</v>
      </c>
      <c r="K42" s="18">
        <v>122.78130702674957</v>
      </c>
      <c r="L42" s="18">
        <v>178.23539935983143</v>
      </c>
      <c r="M42" s="19">
        <f t="shared" si="3"/>
        <v>659017.16894320899</v>
      </c>
      <c r="N42" s="23">
        <f t="shared" si="4"/>
        <v>1355308.2702809819</v>
      </c>
      <c r="O42" s="9">
        <v>150</v>
      </c>
      <c r="Y42" s="54" t="s">
        <v>39</v>
      </c>
      <c r="Z42" s="55">
        <f>Z41+Y41</f>
        <v>1350762.0592021104</v>
      </c>
    </row>
    <row r="43" spans="1:32" ht="15.75" thickBot="1" x14ac:dyDescent="0.3">
      <c r="A43" s="18">
        <v>17.649999999999999</v>
      </c>
      <c r="B43" s="18">
        <f t="shared" si="5"/>
        <v>37</v>
      </c>
      <c r="C43" s="18">
        <f t="shared" si="0"/>
        <v>2.0963172804532579</v>
      </c>
      <c r="D43" s="18">
        <v>138.91918374347972</v>
      </c>
      <c r="E43" s="18">
        <v>198.56639993826499</v>
      </c>
      <c r="F43" s="19">
        <f t="shared" si="1"/>
        <v>705425.51216126117</v>
      </c>
      <c r="G43" s="20">
        <v>35</v>
      </c>
      <c r="H43" s="21">
        <v>36.5</v>
      </c>
      <c r="I43" s="18">
        <v>70.5</v>
      </c>
      <c r="J43" s="18">
        <f t="shared" si="2"/>
        <v>1.9315068493150684</v>
      </c>
      <c r="K43" s="18">
        <v>120.81525346971739</v>
      </c>
      <c r="L43" s="18">
        <v>174.25249963786592</v>
      </c>
      <c r="M43" s="19">
        <f t="shared" si="3"/>
        <v>649700.66700958239</v>
      </c>
      <c r="N43" s="23">
        <f t="shared" si="4"/>
        <v>1355126.1791708437</v>
      </c>
      <c r="O43" s="9">
        <v>150</v>
      </c>
    </row>
    <row r="44" spans="1:32" x14ac:dyDescent="0.25">
      <c r="A44" s="18">
        <v>17.649999999999999</v>
      </c>
      <c r="B44" s="18">
        <f t="shared" si="5"/>
        <v>37.5</v>
      </c>
      <c r="C44" s="18">
        <f t="shared" si="0"/>
        <v>2.1246458923512748</v>
      </c>
      <c r="D44" s="18">
        <v>140.90615356461484</v>
      </c>
      <c r="E44" s="18">
        <v>202.59408910702979</v>
      </c>
      <c r="F44" s="19">
        <f t="shared" si="1"/>
        <v>714406.50002379389</v>
      </c>
      <c r="G44" s="20">
        <v>35</v>
      </c>
      <c r="H44" s="21">
        <v>37</v>
      </c>
      <c r="I44" s="18">
        <v>70.5</v>
      </c>
      <c r="J44" s="18">
        <f t="shared" si="2"/>
        <v>1.9054054054054055</v>
      </c>
      <c r="K44" s="18">
        <v>118.8829605855791</v>
      </c>
      <c r="L44" s="18">
        <v>170.33811747169156</v>
      </c>
      <c r="M44" s="19">
        <f t="shared" si="3"/>
        <v>640467.34752227098</v>
      </c>
      <c r="N44" s="23">
        <f t="shared" si="4"/>
        <v>1354873.8475460648</v>
      </c>
      <c r="O44" s="9">
        <v>150</v>
      </c>
      <c r="S44" s="1" t="s">
        <v>0</v>
      </c>
      <c r="T44" s="2" t="s">
        <v>1</v>
      </c>
      <c r="U44" s="3" t="s">
        <v>2</v>
      </c>
      <c r="V44" s="4" t="s">
        <v>3</v>
      </c>
      <c r="W44" s="4" t="s">
        <v>4</v>
      </c>
      <c r="X44" s="5" t="s">
        <v>5</v>
      </c>
      <c r="Y44" s="6" t="s">
        <v>6</v>
      </c>
      <c r="Z44" s="7" t="s">
        <v>7</v>
      </c>
      <c r="AA44" s="2" t="s">
        <v>8</v>
      </c>
      <c r="AB44" s="3" t="s">
        <v>9</v>
      </c>
      <c r="AC44" s="4" t="s">
        <v>10</v>
      </c>
      <c r="AD44" s="4" t="s">
        <v>11</v>
      </c>
      <c r="AE44" s="5" t="s">
        <v>5</v>
      </c>
      <c r="AF44" s="8" t="s">
        <v>12</v>
      </c>
    </row>
    <row r="45" spans="1:32" x14ac:dyDescent="0.25">
      <c r="A45" s="18">
        <v>17.649999999999999</v>
      </c>
      <c r="B45" s="18">
        <f t="shared" si="5"/>
        <v>38</v>
      </c>
      <c r="C45" s="18">
        <f t="shared" si="0"/>
        <v>2.152974504249292</v>
      </c>
      <c r="D45" s="18">
        <v>142.87055039587193</v>
      </c>
      <c r="E45" s="18">
        <v>206.58461284272377</v>
      </c>
      <c r="F45" s="19">
        <f t="shared" si="1"/>
        <v>723239.69365400949</v>
      </c>
      <c r="G45" s="20">
        <v>35</v>
      </c>
      <c r="H45" s="21">
        <v>37.5</v>
      </c>
      <c r="I45" s="18">
        <v>70.5</v>
      </c>
      <c r="J45" s="18">
        <f t="shared" si="2"/>
        <v>1.88</v>
      </c>
      <c r="K45" s="18">
        <v>116.98368878823652</v>
      </c>
      <c r="L45" s="18">
        <v>166.49016138547151</v>
      </c>
      <c r="M45" s="19">
        <f t="shared" si="3"/>
        <v>631313.87433529866</v>
      </c>
      <c r="N45" s="23">
        <f t="shared" si="4"/>
        <v>1354553.5679893082</v>
      </c>
      <c r="O45" s="9">
        <v>150</v>
      </c>
      <c r="S45" s="40" t="s">
        <v>14</v>
      </c>
      <c r="T45" s="41" t="str">
        <f>S45</f>
        <v>bar</v>
      </c>
      <c r="U45" s="42" t="s">
        <v>15</v>
      </c>
      <c r="V45" s="43" t="s">
        <v>16</v>
      </c>
      <c r="W45" s="43" t="s">
        <v>17</v>
      </c>
      <c r="X45" s="44" t="s">
        <v>18</v>
      </c>
      <c r="Y45" s="45" t="str">
        <f>U45</f>
        <v xml:space="preserve"> - </v>
      </c>
      <c r="Z45" s="46" t="s">
        <v>14</v>
      </c>
      <c r="AA45" s="41" t="s">
        <v>14</v>
      </c>
      <c r="AB45" s="42" t="s">
        <v>15</v>
      </c>
      <c r="AC45" s="43" t="s">
        <v>16</v>
      </c>
      <c r="AD45" s="43" t="s">
        <v>17</v>
      </c>
      <c r="AE45" s="44" t="s">
        <v>18</v>
      </c>
      <c r="AF45" s="47" t="s">
        <v>18</v>
      </c>
    </row>
    <row r="46" spans="1:32" x14ac:dyDescent="0.25">
      <c r="A46" s="18">
        <v>17.649999999999999</v>
      </c>
      <c r="B46" s="18">
        <f t="shared" si="5"/>
        <v>38.5</v>
      </c>
      <c r="C46" s="18">
        <f t="shared" si="0"/>
        <v>2.1813031161473089</v>
      </c>
      <c r="D46" s="18">
        <v>144.81641206917652</v>
      </c>
      <c r="E46" s="18">
        <v>210.53880258493356</v>
      </c>
      <c r="F46" s="19">
        <f t="shared" si="1"/>
        <v>731930.40031813737</v>
      </c>
      <c r="G46" s="20">
        <v>35</v>
      </c>
      <c r="H46" s="21">
        <v>38</v>
      </c>
      <c r="I46" s="18">
        <v>70.5</v>
      </c>
      <c r="J46" s="18">
        <f t="shared" si="2"/>
        <v>1.8552631578947369</v>
      </c>
      <c r="K46" s="18">
        <v>115.11592077699339</v>
      </c>
      <c r="L46" s="18">
        <v>162.706630501696</v>
      </c>
      <c r="M46" s="19">
        <f t="shared" si="3"/>
        <v>622237.01217774209</v>
      </c>
      <c r="N46" s="23">
        <f t="shared" si="4"/>
        <v>1354167.4124958795</v>
      </c>
      <c r="O46" s="9">
        <v>150</v>
      </c>
      <c r="S46" s="49">
        <v>17.649999999999999</v>
      </c>
      <c r="T46" s="49">
        <v>30.5</v>
      </c>
      <c r="U46" s="49">
        <v>1.7280453257790369</v>
      </c>
      <c r="V46" s="50">
        <v>111.13964808217162</v>
      </c>
      <c r="W46" s="49">
        <v>142.38268679388742</v>
      </c>
      <c r="X46" s="51">
        <v>572069.18922228075</v>
      </c>
      <c r="Y46" s="51">
        <v>35</v>
      </c>
      <c r="Z46" s="49">
        <v>30</v>
      </c>
      <c r="AA46" s="49">
        <v>70.5</v>
      </c>
      <c r="AB46" s="49">
        <v>2.35</v>
      </c>
      <c r="AC46" s="49">
        <v>149.45501310566658</v>
      </c>
      <c r="AD46" s="49">
        <v>232.28697949948938</v>
      </c>
      <c r="AE46" s="51">
        <v>778692.86997982953</v>
      </c>
      <c r="AF46" s="51">
        <v>1350762.0592021104</v>
      </c>
    </row>
    <row r="47" spans="1:32" x14ac:dyDescent="0.25">
      <c r="A47" s="18">
        <v>17.649999999999999</v>
      </c>
      <c r="B47" s="18">
        <f t="shared" si="5"/>
        <v>39</v>
      </c>
      <c r="C47" s="18">
        <f t="shared" si="0"/>
        <v>2.2096317280453261</v>
      </c>
      <c r="D47" s="18">
        <v>146.74414439609694</v>
      </c>
      <c r="E47" s="18">
        <v>214.45746066299466</v>
      </c>
      <c r="F47" s="19">
        <f t="shared" si="1"/>
        <v>740483.63087655231</v>
      </c>
      <c r="G47" s="20">
        <v>35</v>
      </c>
      <c r="H47" s="21">
        <v>38.5</v>
      </c>
      <c r="I47" s="18">
        <v>70.5</v>
      </c>
      <c r="J47" s="18">
        <f t="shared" si="2"/>
        <v>1.8311688311688312</v>
      </c>
      <c r="K47" s="18">
        <v>113.27895732614451</v>
      </c>
      <c r="L47" s="18">
        <v>158.9856094860904</v>
      </c>
      <c r="M47" s="19">
        <f t="shared" si="3"/>
        <v>613233.61942437652</v>
      </c>
      <c r="N47" s="23">
        <f t="shared" si="4"/>
        <v>1353717.250300929</v>
      </c>
      <c r="O47" s="9">
        <v>150</v>
      </c>
    </row>
    <row r="48" spans="1:32" x14ac:dyDescent="0.25">
      <c r="A48" s="18">
        <v>17.649999999999999</v>
      </c>
      <c r="B48" s="18">
        <f t="shared" si="5"/>
        <v>39.5</v>
      </c>
      <c r="C48" s="18">
        <f t="shared" si="0"/>
        <v>2.237960339943343</v>
      </c>
      <c r="D48" s="18">
        <v>148.65413921721006</v>
      </c>
      <c r="E48" s="18">
        <v>218.3413616738444</v>
      </c>
      <c r="F48" s="19">
        <f t="shared" si="1"/>
        <v>748904.12236541661</v>
      </c>
      <c r="G48" s="20">
        <v>35</v>
      </c>
      <c r="H48" s="21">
        <v>39</v>
      </c>
      <c r="I48" s="18">
        <v>70.5</v>
      </c>
      <c r="J48" s="18">
        <f t="shared" si="2"/>
        <v>1.8076923076923077</v>
      </c>
      <c r="K48" s="18">
        <v>111.47189600457705</v>
      </c>
      <c r="L48" s="18">
        <v>155.32526383601464</v>
      </c>
      <c r="M48" s="19">
        <f t="shared" si="3"/>
        <v>604300.64121902722</v>
      </c>
      <c r="N48" s="23">
        <f t="shared" si="4"/>
        <v>1353204.7635844438</v>
      </c>
      <c r="O48" s="9">
        <v>150</v>
      </c>
    </row>
    <row r="49" spans="1:15" x14ac:dyDescent="0.25">
      <c r="A49" s="24">
        <v>17.649999999999999</v>
      </c>
      <c r="B49" s="24">
        <f t="shared" si="5"/>
        <v>40</v>
      </c>
      <c r="C49" s="24">
        <f t="shared" si="0"/>
        <v>2.2662889518413598</v>
      </c>
      <c r="D49" s="24">
        <v>150.5467367467935</v>
      </c>
      <c r="E49" s="24">
        <v>222.19125377805699</v>
      </c>
      <c r="F49" s="19">
        <f t="shared" si="1"/>
        <v>757196.3583982368</v>
      </c>
      <c r="G49" s="25">
        <v>35</v>
      </c>
      <c r="H49" s="26">
        <v>39.5</v>
      </c>
      <c r="I49" s="24">
        <v>70.5</v>
      </c>
      <c r="J49" s="24">
        <f t="shared" si="2"/>
        <v>1.7848101265822784</v>
      </c>
      <c r="K49" s="24">
        <v>109.69387197862596</v>
      </c>
      <c r="L49" s="24">
        <v>151.72383548495998</v>
      </c>
      <c r="M49" s="19">
        <f t="shared" si="3"/>
        <v>595435.10291286488</v>
      </c>
      <c r="N49" s="27">
        <f t="shared" si="4"/>
        <v>1352631.4613111017</v>
      </c>
      <c r="O49" s="9">
        <v>150</v>
      </c>
    </row>
    <row r="50" spans="1:15" x14ac:dyDescent="0.25">
      <c r="A50" s="18">
        <v>17.649999999999999</v>
      </c>
      <c r="B50" s="18">
        <f t="shared" si="5"/>
        <v>40.5</v>
      </c>
      <c r="C50" s="18">
        <f t="shared" si="0"/>
        <v>2.2946175637393771</v>
      </c>
      <c r="D50" s="18">
        <v>152.42225225609479</v>
      </c>
      <c r="E50" s="18">
        <v>226.00785991995554</v>
      </c>
      <c r="F50" s="19">
        <f t="shared" si="1"/>
        <v>765364.58764160925</v>
      </c>
      <c r="G50" s="20">
        <v>35</v>
      </c>
      <c r="H50" s="21">
        <v>40</v>
      </c>
      <c r="I50" s="18">
        <v>70.5</v>
      </c>
      <c r="J50" s="18">
        <f t="shared" si="2"/>
        <v>1.7625</v>
      </c>
      <c r="K50" s="18">
        <v>107.94579403832444</v>
      </c>
      <c r="L50" s="18">
        <v>148.17963869820687</v>
      </c>
      <c r="M50" s="19">
        <f t="shared" si="3"/>
        <v>586634.10378208233</v>
      </c>
      <c r="N50" s="23">
        <f t="shared" si="4"/>
        <v>1351998.6914236916</v>
      </c>
      <c r="O50" s="9">
        <v>150</v>
      </c>
    </row>
    <row r="51" spans="1:15" x14ac:dyDescent="0.25">
      <c r="A51" s="18">
        <v>17.649999999999999</v>
      </c>
      <c r="B51" s="18">
        <f t="shared" si="5"/>
        <v>41</v>
      </c>
      <c r="C51" s="18">
        <f t="shared" si="0"/>
        <v>2.3229461756373939</v>
      </c>
      <c r="D51" s="18">
        <v>154.28113917891102</v>
      </c>
      <c r="E51" s="18">
        <v>229.79187897708812</v>
      </c>
      <c r="F51" s="19">
        <f t="shared" si="1"/>
        <v>773412.84058461653</v>
      </c>
      <c r="G51" s="20">
        <v>35</v>
      </c>
      <c r="H51" s="21">
        <v>40.5</v>
      </c>
      <c r="I51" s="18">
        <v>70.5</v>
      </c>
      <c r="J51" s="18">
        <f t="shared" si="2"/>
        <v>1.7407407407407407</v>
      </c>
      <c r="K51" s="18">
        <v>106.22366502415639</v>
      </c>
      <c r="L51" s="18">
        <v>144.6910562370432</v>
      </c>
      <c r="M51" s="19">
        <f t="shared" si="3"/>
        <v>577894.81099157396</v>
      </c>
      <c r="N51" s="23">
        <f t="shared" si="4"/>
        <v>1351307.6515761905</v>
      </c>
      <c r="O51" s="9">
        <v>150</v>
      </c>
    </row>
    <row r="52" spans="1:15" x14ac:dyDescent="0.25">
      <c r="A52" s="18">
        <v>17.649999999999999</v>
      </c>
      <c r="B52" s="18">
        <f t="shared" si="5"/>
        <v>41.5</v>
      </c>
      <c r="C52" s="18">
        <f t="shared" si="0"/>
        <v>2.3512747875354107</v>
      </c>
      <c r="D52" s="18">
        <v>156.12373251986747</v>
      </c>
      <c r="E52" s="18">
        <v>233.54398684401306</v>
      </c>
      <c r="F52" s="19">
        <f t="shared" si="1"/>
        <v>781344.94479228114</v>
      </c>
      <c r="G52" s="20">
        <v>35</v>
      </c>
      <c r="H52" s="21">
        <v>41</v>
      </c>
      <c r="I52" s="18">
        <v>70.5</v>
      </c>
      <c r="J52" s="18">
        <f t="shared" si="2"/>
        <v>1.7195121951219512</v>
      </c>
      <c r="K52" s="18">
        <v>104.5281806042052</v>
      </c>
      <c r="L52" s="18">
        <v>141.25653577083639</v>
      </c>
      <c r="M52" s="19">
        <f t="shared" si="3"/>
        <v>569214.45377255126</v>
      </c>
      <c r="N52" s="23">
        <f t="shared" si="4"/>
        <v>1350559.3985648323</v>
      </c>
      <c r="O52" s="9">
        <v>150</v>
      </c>
    </row>
    <row r="53" spans="1:15" x14ac:dyDescent="0.25">
      <c r="A53" s="18">
        <v>17.649999999999999</v>
      </c>
      <c r="B53" s="18">
        <f t="shared" si="5"/>
        <v>42</v>
      </c>
      <c r="C53" s="18">
        <f t="shared" si="0"/>
        <v>2.379603399433428</v>
      </c>
      <c r="D53" s="18">
        <v>157.95036325111721</v>
      </c>
      <c r="E53" s="18">
        <v>237.26483745479931</v>
      </c>
      <c r="F53" s="19">
        <f t="shared" si="1"/>
        <v>789164.53880842531</v>
      </c>
      <c r="G53" s="20">
        <v>35</v>
      </c>
      <c r="H53" s="21">
        <v>41.5</v>
      </c>
      <c r="I53" s="18">
        <v>70.5</v>
      </c>
      <c r="J53" s="18">
        <f t="shared" si="2"/>
        <v>1.6987951807228916</v>
      </c>
      <c r="K53" s="18">
        <v>102.85860753402699</v>
      </c>
      <c r="L53" s="18">
        <v>137.87458651817633</v>
      </c>
      <c r="M53" s="19">
        <f t="shared" si="3"/>
        <v>560590.31778361858</v>
      </c>
      <c r="N53" s="23">
        <f t="shared" si="4"/>
        <v>1349754.8565920438</v>
      </c>
      <c r="O53" s="9">
        <v>150</v>
      </c>
    </row>
    <row r="54" spans="1:15" x14ac:dyDescent="0.25">
      <c r="A54" s="18">
        <v>17.649999999999999</v>
      </c>
      <c r="B54" s="18">
        <f t="shared" si="5"/>
        <v>42.5</v>
      </c>
      <c r="C54" s="18">
        <f t="shared" si="0"/>
        <v>2.4079320113314449</v>
      </c>
      <c r="D54" s="18">
        <v>159.76135176444177</v>
      </c>
      <c r="E54" s="18">
        <v>240.95506374851252</v>
      </c>
      <c r="F54" s="19">
        <f t="shared" si="1"/>
        <v>796875.08485262212</v>
      </c>
      <c r="G54" s="20">
        <v>35</v>
      </c>
      <c r="H54" s="21">
        <v>42</v>
      </c>
      <c r="I54" s="18">
        <v>70.5</v>
      </c>
      <c r="J54" s="18">
        <f t="shared" si="2"/>
        <v>1.6785714285714286</v>
      </c>
      <c r="K54" s="18">
        <v>101.21424129153064</v>
      </c>
      <c r="L54" s="18">
        <v>134.54377609990109</v>
      </c>
      <c r="M54" s="19">
        <f t="shared" si="3"/>
        <v>552019.73962570133</v>
      </c>
      <c r="N54" s="23">
        <f t="shared" si="4"/>
        <v>1348894.8244783236</v>
      </c>
      <c r="O54" s="9">
        <v>150</v>
      </c>
    </row>
    <row r="55" spans="1:15" x14ac:dyDescent="0.25">
      <c r="A55" s="18">
        <v>17.649999999999999</v>
      </c>
      <c r="B55" s="18">
        <f t="shared" si="5"/>
        <v>43</v>
      </c>
      <c r="C55" s="18">
        <f t="shared" si="0"/>
        <v>2.4362606232294621</v>
      </c>
      <c r="D55" s="18">
        <v>161.55300669063251</v>
      </c>
      <c r="E55" s="18">
        <v>244.61527858141807</v>
      </c>
      <c r="F55" s="19">
        <f t="shared" si="1"/>
        <v>804479.88043744909</v>
      </c>
      <c r="G55" s="20">
        <v>35</v>
      </c>
      <c r="H55" s="21">
        <v>42.5</v>
      </c>
      <c r="I55" s="18">
        <v>70.5</v>
      </c>
      <c r="J55" s="18">
        <f t="shared" si="2"/>
        <v>1.6588235294117648</v>
      </c>
      <c r="K55" s="18">
        <v>99.594404625759523</v>
      </c>
      <c r="L55" s="18">
        <v>131.26272758827213</v>
      </c>
      <c r="M55" s="19">
        <f t="shared" si="3"/>
        <v>543500.10148186621</v>
      </c>
      <c r="N55" s="23">
        <f t="shared" si="4"/>
        <v>1347979.9819193152</v>
      </c>
      <c r="O55" s="9">
        <v>150</v>
      </c>
    </row>
    <row r="56" spans="1:15" x14ac:dyDescent="0.25">
      <c r="A56" s="18">
        <v>17.649999999999999</v>
      </c>
      <c r="B56" s="18">
        <f t="shared" si="5"/>
        <v>43.5</v>
      </c>
      <c r="C56" s="18">
        <f t="shared" si="0"/>
        <v>2.464589235127479</v>
      </c>
      <c r="D56" s="18">
        <v>163.33227939131831</v>
      </c>
      <c r="E56" s="18">
        <v>248.24607558940895</v>
      </c>
      <c r="F56" s="19">
        <f t="shared" si="1"/>
        <v>811982.06901690899</v>
      </c>
      <c r="G56" s="20">
        <v>35</v>
      </c>
      <c r="H56" s="21">
        <v>43</v>
      </c>
      <c r="I56" s="18">
        <v>70.5</v>
      </c>
      <c r="J56" s="18">
        <f t="shared" si="2"/>
        <v>1.6395348837209303</v>
      </c>
      <c r="K56" s="18">
        <v>98.001783779498453</v>
      </c>
      <c r="L56" s="18">
        <v>128.03011673796084</v>
      </c>
      <c r="M56" s="19">
        <f t="shared" si="3"/>
        <v>535028.82585364813</v>
      </c>
      <c r="N56" s="23">
        <f t="shared" si="4"/>
        <v>1347010.8948705571</v>
      </c>
      <c r="O56" s="9">
        <v>150</v>
      </c>
    </row>
    <row r="57" spans="1:15" x14ac:dyDescent="0.25">
      <c r="A57" s="18">
        <v>17.649999999999999</v>
      </c>
      <c r="B57" s="18">
        <f t="shared" si="5"/>
        <v>44</v>
      </c>
      <c r="C57" s="18">
        <f t="shared" si="0"/>
        <v>2.4929178470254958</v>
      </c>
      <c r="D57" s="18">
        <v>165.09663667386911</v>
      </c>
      <c r="E57" s="18">
        <v>251.84803000399413</v>
      </c>
      <c r="F57" s="19">
        <f t="shared" si="1"/>
        <v>819384.64976381056</v>
      </c>
      <c r="G57" s="20">
        <v>35</v>
      </c>
      <c r="H57" s="21">
        <v>43.5</v>
      </c>
      <c r="I57" s="18">
        <v>70.5</v>
      </c>
      <c r="J57" s="18">
        <f t="shared" si="2"/>
        <v>1.6206896551724137</v>
      </c>
      <c r="K57" s="18">
        <v>96.429560586136802</v>
      </c>
      <c r="L57" s="18">
        <v>124.84466938564515</v>
      </c>
      <c r="M57" s="19">
        <f t="shared" si="3"/>
        <v>526603.37036537344</v>
      </c>
      <c r="N57" s="23">
        <f t="shared" si="4"/>
        <v>1345988.020129184</v>
      </c>
      <c r="O57" s="9">
        <v>150</v>
      </c>
    </row>
    <row r="58" spans="1:15" x14ac:dyDescent="0.25">
      <c r="A58" s="18">
        <v>17.649999999999999</v>
      </c>
      <c r="B58" s="18">
        <f t="shared" si="5"/>
        <v>44.5</v>
      </c>
      <c r="C58" s="18">
        <f t="shared" si="0"/>
        <v>2.5212464589235131</v>
      </c>
      <c r="D58" s="18">
        <v>166.84636790857132</v>
      </c>
      <c r="E58" s="18">
        <v>255.42169942477616</v>
      </c>
      <c r="F58" s="19">
        <f t="shared" si="1"/>
        <v>826690.48656203027</v>
      </c>
      <c r="G58" s="20">
        <v>35</v>
      </c>
      <c r="H58" s="21">
        <v>44</v>
      </c>
      <c r="I58" s="18">
        <v>70.5</v>
      </c>
      <c r="J58" s="18">
        <f t="shared" si="2"/>
        <v>1.6022727272727273</v>
      </c>
      <c r="K58" s="18">
        <v>94.879978668185174</v>
      </c>
      <c r="L58" s="18">
        <v>121.70515900615473</v>
      </c>
      <c r="M58" s="19">
        <f t="shared" si="3"/>
        <v>518221.22260789241</v>
      </c>
      <c r="N58" s="23">
        <f t="shared" si="4"/>
        <v>1344911.7091699226</v>
      </c>
      <c r="O58" s="9">
        <v>150</v>
      </c>
    </row>
    <row r="59" spans="1:15" x14ac:dyDescent="0.25">
      <c r="A59" s="18">
        <v>17.649999999999999</v>
      </c>
      <c r="B59" s="18">
        <f t="shared" si="5"/>
        <v>45</v>
      </c>
      <c r="C59" s="18">
        <f t="shared" si="0"/>
        <v>2.5495750708215299</v>
      </c>
      <c r="D59" s="18">
        <v>168.58175369517835</v>
      </c>
      <c r="E59" s="18">
        <v>258.9676245512232</v>
      </c>
      <c r="F59" s="19">
        <f t="shared" si="1"/>
        <v>833902.31628987088</v>
      </c>
      <c r="G59" s="20">
        <v>35</v>
      </c>
      <c r="H59" s="21">
        <v>44.5</v>
      </c>
      <c r="I59" s="18">
        <v>70.5</v>
      </c>
      <c r="J59" s="18">
        <f t="shared" si="2"/>
        <v>1.5842696629213484</v>
      </c>
      <c r="K59" s="18">
        <v>93.352457219909411</v>
      </c>
      <c r="L59" s="18">
        <v>118.61040441410572</v>
      </c>
      <c r="M59" s="19">
        <f t="shared" si="3"/>
        <v>509879.89499262912</v>
      </c>
      <c r="N59" s="23">
        <f t="shared" si="4"/>
        <v>1343782.2112825001</v>
      </c>
      <c r="O59" s="9">
        <v>150</v>
      </c>
    </row>
    <row r="60" spans="1:15" x14ac:dyDescent="0.25">
      <c r="A60" s="18">
        <v>17.649999999999999</v>
      </c>
      <c r="B60" s="18">
        <f t="shared" si="5"/>
        <v>45.5</v>
      </c>
      <c r="C60" s="18">
        <f t="shared" si="0"/>
        <v>2.5779036827195467</v>
      </c>
      <c r="D60" s="18">
        <v>170.30306622267722</v>
      </c>
      <c r="E60" s="18">
        <v>262.48632987630731</v>
      </c>
      <c r="F60" s="19">
        <f t="shared" si="1"/>
        <v>841022.75646205212</v>
      </c>
      <c r="G60" s="20">
        <v>35</v>
      </c>
      <c r="H60" s="21">
        <v>45</v>
      </c>
      <c r="I60" s="18">
        <v>70.5</v>
      </c>
      <c r="J60" s="18">
        <f t="shared" si="2"/>
        <v>1.5666666666666667</v>
      </c>
      <c r="K60" s="18">
        <v>91.846436663431575</v>
      </c>
      <c r="L60" s="18">
        <v>115.55926760078565</v>
      </c>
      <c r="M60" s="19">
        <f t="shared" si="3"/>
        <v>501576.91958571348</v>
      </c>
      <c r="N60" s="23">
        <f t="shared" si="4"/>
        <v>1342599.6760477656</v>
      </c>
      <c r="O60" s="9">
        <v>150</v>
      </c>
    </row>
    <row r="61" spans="1:15" x14ac:dyDescent="0.25">
      <c r="A61" s="18">
        <v>17.649999999999999</v>
      </c>
      <c r="B61" s="18">
        <f t="shared" si="5"/>
        <v>46</v>
      </c>
      <c r="C61" s="18">
        <f t="shared" si="0"/>
        <v>2.606232294617564</v>
      </c>
      <c r="D61" s="18">
        <v>172.01056961052035</v>
      </c>
      <c r="E61" s="18">
        <v>265.97832434439249</v>
      </c>
      <c r="F61" s="19">
        <f t="shared" si="1"/>
        <v>848054.31229028362</v>
      </c>
      <c r="G61" s="20">
        <v>35</v>
      </c>
      <c r="H61" s="21">
        <v>45.5</v>
      </c>
      <c r="I61" s="18">
        <v>70.5</v>
      </c>
      <c r="J61" s="18">
        <f t="shared" si="2"/>
        <v>1.5494505494505495</v>
      </c>
      <c r="K61" s="18">
        <v>90.365002549248175</v>
      </c>
      <c r="L61" s="18">
        <v>112.55065169697527</v>
      </c>
      <c r="M61" s="19">
        <f t="shared" si="3"/>
        <v>493309.8428910005</v>
      </c>
      <c r="N61" s="23">
        <f t="shared" si="4"/>
        <v>1341364.1551812841</v>
      </c>
      <c r="O61" s="9">
        <v>150</v>
      </c>
    </row>
    <row r="62" spans="1:15" x14ac:dyDescent="0.25">
      <c r="A62" s="18">
        <v>17.649999999999999</v>
      </c>
      <c r="B62" s="18">
        <f t="shared" si="5"/>
        <v>46.5</v>
      </c>
      <c r="C62" s="18">
        <f t="shared" si="0"/>
        <v>2.6345609065155808</v>
      </c>
      <c r="D62" s="18">
        <v>173.70452023247054</v>
      </c>
      <c r="E62" s="18">
        <v>269.44410197558057</v>
      </c>
      <c r="F62" s="19">
        <f t="shared" si="1"/>
        <v>854999.38321590237</v>
      </c>
      <c r="G62" s="20">
        <v>35</v>
      </c>
      <c r="H62" s="21">
        <v>46</v>
      </c>
      <c r="I62" s="18">
        <v>70.5</v>
      </c>
      <c r="J62" s="18">
        <f t="shared" si="2"/>
        <v>1.5326086956521738</v>
      </c>
      <c r="K62" s="18">
        <v>88.901431909610551</v>
      </c>
      <c r="L62" s="18">
        <v>109.58349905305714</v>
      </c>
      <c r="M62" s="19">
        <f t="shared" si="3"/>
        <v>485076.22054885782</v>
      </c>
      <c r="N62" s="23">
        <f t="shared" si="4"/>
        <v>1340075.6037647603</v>
      </c>
      <c r="O62" s="9">
        <v>150</v>
      </c>
    </row>
    <row r="63" spans="1:15" x14ac:dyDescent="0.25">
      <c r="A63" s="18">
        <v>17.649999999999999</v>
      </c>
      <c r="B63" s="18">
        <f t="shared" si="5"/>
        <v>47</v>
      </c>
      <c r="C63" s="18">
        <f t="shared" si="0"/>
        <v>2.6628895184135981</v>
      </c>
      <c r="D63" s="18">
        <v>175.38516702412164</v>
      </c>
      <c r="E63" s="18">
        <v>272.88414245855216</v>
      </c>
      <c r="F63" s="19">
        <f t="shared" si="1"/>
        <v>861860.26896219386</v>
      </c>
      <c r="G63" s="20">
        <v>35</v>
      </c>
      <c r="H63" s="21">
        <v>46.5</v>
      </c>
      <c r="I63" s="18">
        <v>70.5</v>
      </c>
      <c r="J63" s="18">
        <f t="shared" si="2"/>
        <v>1.5161290322580645</v>
      </c>
      <c r="K63" s="18">
        <v>87.457447910504811</v>
      </c>
      <c r="L63" s="18">
        <v>106.65678942847937</v>
      </c>
      <c r="M63" s="19">
        <f t="shared" si="3"/>
        <v>476873.61191555293</v>
      </c>
      <c r="N63" s="23">
        <f t="shared" si="4"/>
        <v>1338733.8808777467</v>
      </c>
      <c r="O63" s="9">
        <v>150</v>
      </c>
    </row>
    <row r="64" spans="1:15" x14ac:dyDescent="0.25">
      <c r="A64" s="18">
        <v>17.649999999999999</v>
      </c>
      <c r="B64" s="18">
        <f t="shared" si="5"/>
        <v>47.5</v>
      </c>
      <c r="C64" s="18">
        <f t="shared" si="0"/>
        <v>2.6912181303116149</v>
      </c>
      <c r="D64" s="18">
        <v>177.05275177509139</v>
      </c>
      <c r="E64" s="18">
        <v>276.29891171385736</v>
      </c>
      <c r="F64" s="19">
        <f t="shared" si="1"/>
        <v>868639.17514916533</v>
      </c>
      <c r="G64" s="20">
        <v>35</v>
      </c>
      <c r="H64" s="21">
        <v>47</v>
      </c>
      <c r="I64" s="18">
        <v>70.5</v>
      </c>
      <c r="J64" s="18">
        <f t="shared" si="2"/>
        <v>1.5</v>
      </c>
      <c r="K64" s="18">
        <v>86.032896750256612</v>
      </c>
      <c r="L64" s="18">
        <v>103.76953828320846</v>
      </c>
      <c r="M64" s="19">
        <f t="shared" si="3"/>
        <v>468699.57448521798</v>
      </c>
      <c r="N64" s="23">
        <f t="shared" si="4"/>
        <v>1337338.7496343832</v>
      </c>
      <c r="O64" s="9">
        <v>150</v>
      </c>
    </row>
    <row r="65" spans="1:15" x14ac:dyDescent="0.25">
      <c r="A65" s="18">
        <v>17.649999999999999</v>
      </c>
      <c r="B65" s="18">
        <f t="shared" si="5"/>
        <v>48</v>
      </c>
      <c r="C65" s="18">
        <f t="shared" si="0"/>
        <v>2.7195467422096318</v>
      </c>
      <c r="D65" s="18">
        <v>178.70750940678079</v>
      </c>
      <c r="E65" s="18">
        <v>279.68886242935037</v>
      </c>
      <c r="F65" s="19">
        <f t="shared" si="1"/>
        <v>875338.21850882797</v>
      </c>
      <c r="G65" s="20">
        <v>35</v>
      </c>
      <c r="H65" s="21">
        <v>47.5</v>
      </c>
      <c r="I65" s="18">
        <v>70.5</v>
      </c>
      <c r="J65" s="18">
        <f t="shared" si="2"/>
        <v>1.4842105263157894</v>
      </c>
      <c r="K65" s="18">
        <v>84.627324954574078</v>
      </c>
      <c r="L65" s="18">
        <v>100.92079516449255</v>
      </c>
      <c r="M65" s="19">
        <f t="shared" si="3"/>
        <v>460551.65811344131</v>
      </c>
      <c r="N65" s="23">
        <f t="shared" si="4"/>
        <v>1335889.8766222694</v>
      </c>
      <c r="O65" s="9">
        <v>150</v>
      </c>
    </row>
    <row r="66" spans="1:15" x14ac:dyDescent="0.25">
      <c r="A66" s="18">
        <v>17.649999999999999</v>
      </c>
      <c r="B66" s="18">
        <f t="shared" si="5"/>
        <v>48.5</v>
      </c>
      <c r="C66" s="18">
        <f t="shared" si="0"/>
        <v>2.747875354107649</v>
      </c>
      <c r="D66" s="18">
        <v>180.34966823657641</v>
      </c>
      <c r="E66" s="18">
        <v>283.05443456948007</v>
      </c>
      <c r="F66" s="19">
        <f t="shared" si="1"/>
        <v>881959.43173544237</v>
      </c>
      <c r="G66" s="20">
        <v>35</v>
      </c>
      <c r="H66" s="21">
        <v>48</v>
      </c>
      <c r="I66" s="18">
        <v>70.5</v>
      </c>
      <c r="J66" s="18">
        <f t="shared" si="2"/>
        <v>1.46875</v>
      </c>
      <c r="K66" s="18">
        <v>83.240281379778651</v>
      </c>
      <c r="L66" s="18">
        <v>98.109642182561572</v>
      </c>
      <c r="M66" s="19">
        <f t="shared" si="3"/>
        <v>452427.39899693505</v>
      </c>
      <c r="N66" s="23">
        <f t="shared" si="4"/>
        <v>1334386.8307323775</v>
      </c>
      <c r="O66" s="9">
        <v>150</v>
      </c>
    </row>
    <row r="67" spans="1:15" x14ac:dyDescent="0.25">
      <c r="A67" s="18">
        <v>17.649999999999999</v>
      </c>
      <c r="B67" s="18">
        <f t="shared" si="5"/>
        <v>49</v>
      </c>
      <c r="C67" s="18">
        <f t="shared" si="0"/>
        <v>2.7762039660056659</v>
      </c>
      <c r="D67" s="18">
        <v>181.97945022928735</v>
      </c>
      <c r="E67" s="18">
        <v>286.39605585995258</v>
      </c>
      <c r="F67" s="19">
        <f t="shared" si="1"/>
        <v>888504.76800153323</v>
      </c>
      <c r="G67" s="20">
        <v>35</v>
      </c>
      <c r="H67" s="21">
        <v>48.5</v>
      </c>
      <c r="I67" s="18">
        <v>70.5</v>
      </c>
      <c r="J67" s="18">
        <f t="shared" si="2"/>
        <v>1.4536082474226804</v>
      </c>
      <c r="K67" s="18">
        <v>81.875071957871057</v>
      </c>
      <c r="L67" s="18">
        <v>95.335192569600508</v>
      </c>
      <c r="M67" s="19">
        <f t="shared" si="3"/>
        <v>444324.3133595743</v>
      </c>
      <c r="N67" s="23">
        <f t="shared" si="4"/>
        <v>1332829.0813611075</v>
      </c>
      <c r="O67" s="9">
        <v>150</v>
      </c>
    </row>
    <row r="68" spans="1:15" x14ac:dyDescent="0.25">
      <c r="A68" s="18">
        <v>17.649999999999999</v>
      </c>
      <c r="B68" s="18">
        <f t="shared" si="5"/>
        <v>49.5</v>
      </c>
      <c r="C68" s="18">
        <f t="shared" si="0"/>
        <v>2.8045325779036832</v>
      </c>
      <c r="D68" s="18">
        <v>183.59707123653908</v>
      </c>
      <c r="E68" s="18">
        <v>289.71414224917538</v>
      </c>
      <c r="F68" s="19">
        <f t="shared" si="1"/>
        <v>894976.10516747704</v>
      </c>
      <c r="G68" s="20">
        <v>35</v>
      </c>
      <c r="H68" s="21">
        <v>49</v>
      </c>
      <c r="I68" s="18">
        <v>70.5</v>
      </c>
      <c r="J68" s="18">
        <f t="shared" si="2"/>
        <v>1.4387755102040816</v>
      </c>
      <c r="K68" s="18">
        <v>80.524937885365148</v>
      </c>
      <c r="L68" s="18">
        <v>92.59658931656746</v>
      </c>
      <c r="M68" s="19">
        <f t="shared" si="3"/>
        <v>436239.89078882197</v>
      </c>
      <c r="N68" s="23">
        <f t="shared" si="4"/>
        <v>1331215.9959562989</v>
      </c>
      <c r="O68" s="9">
        <v>150</v>
      </c>
    </row>
    <row r="69" spans="1:15" x14ac:dyDescent="0.25">
      <c r="A69" s="18">
        <v>17.649999999999999</v>
      </c>
      <c r="B69" s="18">
        <f t="shared" si="5"/>
        <v>50</v>
      </c>
      <c r="C69" s="18">
        <f t="shared" si="0"/>
        <v>2.8328611898017</v>
      </c>
      <c r="D69" s="18">
        <v>185.20274122484142</v>
      </c>
      <c r="E69" s="18">
        <v>293.00909834784255</v>
      </c>
      <c r="F69" s="19">
        <f t="shared" si="1"/>
        <v>901375.24970977881</v>
      </c>
      <c r="G69" s="20">
        <v>35</v>
      </c>
      <c r="H69" s="21">
        <v>49.5</v>
      </c>
      <c r="I69" s="18">
        <v>70.5</v>
      </c>
      <c r="J69" s="18">
        <f t="shared" si="2"/>
        <v>1.4242424242424243</v>
      </c>
      <c r="K69" s="18">
        <v>79.192198860485234</v>
      </c>
      <c r="L69" s="18">
        <v>89.893003882949941</v>
      </c>
      <c r="M69" s="19">
        <f t="shared" si="3"/>
        <v>428171.58715998119</v>
      </c>
      <c r="N69" s="23">
        <f t="shared" si="4"/>
        <v>1329546.83686976</v>
      </c>
      <c r="O69" s="9">
        <v>150</v>
      </c>
    </row>
    <row r="70" spans="1:15" x14ac:dyDescent="0.25">
      <c r="A70" s="18">
        <v>17.649999999999999</v>
      </c>
      <c r="B70" s="18">
        <f t="shared" si="5"/>
        <v>50.5</v>
      </c>
      <c r="C70" s="18">
        <f t="shared" si="0"/>
        <v>2.8611898016997168</v>
      </c>
      <c r="D70" s="18">
        <v>186.79666449295729</v>
      </c>
      <c r="E70" s="18">
        <v>296.28131784790116</v>
      </c>
      <c r="F70" s="19">
        <f t="shared" si="1"/>
        <v>907703.94039077172</v>
      </c>
      <c r="G70" s="20">
        <v>35</v>
      </c>
      <c r="H70" s="21">
        <v>50</v>
      </c>
      <c r="I70" s="18">
        <v>70.5</v>
      </c>
      <c r="J70" s="18">
        <f t="shared" si="2"/>
        <v>1.41</v>
      </c>
      <c r="K70" s="18">
        <v>77.876036607739763</v>
      </c>
      <c r="L70" s="18">
        <v>87.223634974837012</v>
      </c>
      <c r="M70" s="19">
        <f t="shared" si="3"/>
        <v>420116.81707727391</v>
      </c>
      <c r="N70" s="23">
        <f t="shared" si="4"/>
        <v>1327820.7574680457</v>
      </c>
      <c r="O70" s="9">
        <v>150</v>
      </c>
    </row>
    <row r="71" spans="1:15" x14ac:dyDescent="0.25">
      <c r="A71" s="18">
        <v>17.649999999999999</v>
      </c>
      <c r="B71" s="18">
        <f t="shared" si="5"/>
        <v>51</v>
      </c>
      <c r="C71" s="18">
        <f t="shared" si="0"/>
        <v>2.8895184135977341</v>
      </c>
      <c r="D71" s="18">
        <v>188.37903987917758</v>
      </c>
      <c r="E71" s="18">
        <v>299.53118392203811</v>
      </c>
      <c r="F71" s="19">
        <f t="shared" si="1"/>
        <v>913963.8516902097</v>
      </c>
      <c r="G71" s="20">
        <v>35</v>
      </c>
      <c r="H71" s="21">
        <v>50.5</v>
      </c>
      <c r="I71" s="18">
        <v>70.5</v>
      </c>
      <c r="J71" s="18">
        <f t="shared" si="2"/>
        <v>1.3960396039603959</v>
      </c>
      <c r="K71" s="18">
        <v>76.576226290918328</v>
      </c>
      <c r="L71" s="18">
        <v>84.587707387053584</v>
      </c>
      <c r="M71" s="19">
        <f t="shared" si="3"/>
        <v>412072.94575099676</v>
      </c>
      <c r="N71" s="23">
        <f t="shared" si="4"/>
        <v>1326036.7974412064</v>
      </c>
      <c r="O71" s="9">
        <v>150</v>
      </c>
    </row>
    <row r="72" spans="1:15" x14ac:dyDescent="0.25">
      <c r="A72" s="18">
        <v>17.649999999999999</v>
      </c>
      <c r="B72" s="18">
        <f t="shared" si="5"/>
        <v>51.5</v>
      </c>
      <c r="C72" s="18">
        <f t="shared" si="0"/>
        <v>2.9178470254957509</v>
      </c>
      <c r="D72" s="18">
        <v>189.95006095906825</v>
      </c>
      <c r="E72" s="18">
        <v>302.75906960479989</v>
      </c>
      <c r="F72" s="19">
        <f t="shared" si="1"/>
        <v>920156.59701748029</v>
      </c>
      <c r="G72" s="20">
        <v>35</v>
      </c>
      <c r="H72" s="21">
        <v>51</v>
      </c>
      <c r="I72" s="18">
        <v>70.5</v>
      </c>
      <c r="J72" s="18">
        <f t="shared" si="2"/>
        <v>1.3823529411764706</v>
      </c>
      <c r="K72" s="18">
        <v>75.292525773167938</v>
      </c>
      <c r="L72" s="18">
        <v>81.984470905418647</v>
      </c>
      <c r="M72" s="19">
        <f t="shared" si="3"/>
        <v>404037.2802182642</v>
      </c>
      <c r="N72" s="23">
        <f t="shared" si="4"/>
        <v>1324193.8772357446</v>
      </c>
      <c r="O72" s="9">
        <v>150</v>
      </c>
    </row>
    <row r="73" spans="1:15" ht="15.75" thickBot="1" x14ac:dyDescent="0.3">
      <c r="A73" s="18">
        <v>17.649999999999999</v>
      </c>
      <c r="B73" s="18">
        <f t="shared" si="5"/>
        <v>52</v>
      </c>
      <c r="C73" s="18">
        <f t="shared" si="0"/>
        <v>2.9461756373937678</v>
      </c>
      <c r="D73" s="18">
        <v>191.50991623421368</v>
      </c>
      <c r="E73" s="18">
        <v>305.96533815634575</v>
      </c>
      <c r="F73" s="19">
        <f t="shared" si="1"/>
        <v>926283.73172132263</v>
      </c>
      <c r="G73" s="20">
        <v>35</v>
      </c>
      <c r="H73" s="21">
        <v>51.5</v>
      </c>
      <c r="I73" s="18">
        <v>70.5</v>
      </c>
      <c r="J73" s="18">
        <f t="shared" si="2"/>
        <v>1.3689320388349515</v>
      </c>
      <c r="K73" s="18">
        <v>74.024578311656796</v>
      </c>
      <c r="L73" s="18">
        <v>79.413199265408281</v>
      </c>
      <c r="M73" s="19">
        <f t="shared" si="3"/>
        <v>396007.05980049906</v>
      </c>
      <c r="N73" s="28">
        <f t="shared" si="4"/>
        <v>1322290.7915218216</v>
      </c>
      <c r="O73" s="9">
        <v>150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61FA-4FED-4809-B5BA-55BE71DF41EC}">
  <sheetPr codeName="Hoja2"/>
  <dimension ref="A7:K36"/>
  <sheetViews>
    <sheetView topLeftCell="D1" workbookViewId="0">
      <selection activeCell="T14" sqref="T14"/>
    </sheetView>
  </sheetViews>
  <sheetFormatPr baseColWidth="10" defaultRowHeight="15" x14ac:dyDescent="0.25"/>
  <sheetData>
    <row r="7" spans="1:11" ht="15.75" thickBot="1" x14ac:dyDescent="0.3"/>
    <row r="8" spans="1:11" ht="15.75" thickBot="1" x14ac:dyDescent="0.3">
      <c r="A8" s="35" t="s">
        <v>23</v>
      </c>
      <c r="B8" s="36">
        <v>0.5</v>
      </c>
      <c r="C8" s="37" t="s">
        <v>14</v>
      </c>
    </row>
    <row r="10" spans="1:11" x14ac:dyDescent="0.25">
      <c r="A10" s="1" t="s">
        <v>3</v>
      </c>
      <c r="B10" s="59" t="s">
        <v>40</v>
      </c>
      <c r="C10" s="59" t="s">
        <v>41</v>
      </c>
      <c r="D10" s="59" t="s">
        <v>42</v>
      </c>
      <c r="E10" s="60" t="s">
        <v>43</v>
      </c>
      <c r="F10" s="60" t="s">
        <v>44</v>
      </c>
      <c r="G10" s="61" t="s">
        <v>45</v>
      </c>
      <c r="H10" s="62" t="s">
        <v>46</v>
      </c>
      <c r="I10" s="63" t="s">
        <v>47</v>
      </c>
      <c r="J10" s="62" t="s">
        <v>48</v>
      </c>
      <c r="K10" s="63" t="s">
        <v>49</v>
      </c>
    </row>
    <row r="11" spans="1:11" x14ac:dyDescent="0.25">
      <c r="A11" s="10" t="s">
        <v>16</v>
      </c>
      <c r="B11" s="64" t="s">
        <v>37</v>
      </c>
      <c r="C11" s="64" t="s">
        <v>50</v>
      </c>
      <c r="D11" s="64" t="s">
        <v>50</v>
      </c>
      <c r="E11" s="65" t="s">
        <v>37</v>
      </c>
      <c r="F11" s="65" t="s">
        <v>50</v>
      </c>
      <c r="G11" s="66" t="s">
        <v>50</v>
      </c>
      <c r="H11" s="62" t="s">
        <v>37</v>
      </c>
      <c r="I11" s="63" t="s">
        <v>37</v>
      </c>
      <c r="J11" s="64" t="s">
        <v>50</v>
      </c>
      <c r="K11" s="65" t="s">
        <v>50</v>
      </c>
    </row>
    <row r="12" spans="1:11" x14ac:dyDescent="0.25">
      <c r="A12" s="67">
        <v>30</v>
      </c>
      <c r="B12" s="68">
        <v>5.8617238611110315E-3</v>
      </c>
      <c r="C12" s="69">
        <v>618.18355148498767</v>
      </c>
      <c r="D12" s="69">
        <f>C12*B12</f>
        <v>3.6236212742859122</v>
      </c>
      <c r="E12" s="70">
        <v>0.97471455763221959</v>
      </c>
      <c r="F12" s="71">
        <v>57.669685466895949</v>
      </c>
      <c r="G12" s="72">
        <f>F12*E12</f>
        <v>56.21148195865473</v>
      </c>
      <c r="H12" s="73">
        <v>8.819398480199396E-2</v>
      </c>
      <c r="I12" s="70">
        <v>2.9791367513187445E-3</v>
      </c>
      <c r="J12" s="73">
        <f>H12*C12</f>
        <v>54.520070744509653</v>
      </c>
      <c r="K12" s="70">
        <f>I12*F12</f>
        <v>0.1718058794114222</v>
      </c>
    </row>
    <row r="13" spans="1:11" x14ac:dyDescent="0.25">
      <c r="A13" s="67">
        <v>31</v>
      </c>
      <c r="B13" s="68">
        <v>6.1316509556050888E-3</v>
      </c>
      <c r="C13" s="69">
        <v>618.35204180849371</v>
      </c>
      <c r="D13" s="69">
        <f t="shared" ref="D13:D36" si="0">C13*B13</f>
        <v>3.7915188880554083</v>
      </c>
      <c r="E13" s="70">
        <v>0.97465077386878907</v>
      </c>
      <c r="F13" s="71">
        <v>57.501195143389964</v>
      </c>
      <c r="G13" s="72">
        <f t="shared" ref="G13:G36" si="1">F13*E13</f>
        <v>56.043584344885282</v>
      </c>
      <c r="H13" s="73">
        <v>8.8172091537776429E-2</v>
      </c>
      <c r="I13" s="70">
        <v>2.9648738706468916E-3</v>
      </c>
      <c r="J13" s="73">
        <f t="shared" ref="J13:J36" si="2">H13*C13</f>
        <v>54.521392832909463</v>
      </c>
      <c r="K13" s="70">
        <f t="shared" ref="K13:K36" si="3">I13*F13</f>
        <v>0.17048379101160485</v>
      </c>
    </row>
    <row r="14" spans="1:11" x14ac:dyDescent="0.25">
      <c r="A14" s="67">
        <v>32</v>
      </c>
      <c r="B14" s="68">
        <v>6.4120981958789361E-3</v>
      </c>
      <c r="C14" s="69">
        <v>618.52730223513663</v>
      </c>
      <c r="D14" s="69">
        <f t="shared" si="0"/>
        <v>3.9660577987637851</v>
      </c>
      <c r="E14" s="70">
        <v>0.97458586083648502</v>
      </c>
      <c r="F14" s="71">
        <v>57.325934716746964</v>
      </c>
      <c r="G14" s="72">
        <f t="shared" si="1"/>
        <v>55.869045434176982</v>
      </c>
      <c r="H14" s="73">
        <v>8.8149240479766439E-2</v>
      </c>
      <c r="I14" s="70">
        <v>2.9509281746680259E-3</v>
      </c>
      <c r="J14" s="73">
        <f t="shared" si="2"/>
        <v>54.522711908026238</v>
      </c>
      <c r="K14" s="70">
        <f t="shared" si="3"/>
        <v>0.16916471589482854</v>
      </c>
    </row>
    <row r="15" spans="1:11" x14ac:dyDescent="0.25">
      <c r="A15" s="67">
        <v>33</v>
      </c>
      <c r="B15" s="68">
        <v>6.7033956729213107E-3</v>
      </c>
      <c r="C15" s="69">
        <v>618.70955651437237</v>
      </c>
      <c r="D15" s="69">
        <f t="shared" si="0"/>
        <v>4.147454963933507</v>
      </c>
      <c r="E15" s="70">
        <v>0.97451980416108797</v>
      </c>
      <c r="F15" s="71">
        <v>57.143680437511215</v>
      </c>
      <c r="G15" s="72">
        <f t="shared" si="1"/>
        <v>55.687648269007219</v>
      </c>
      <c r="H15" s="73">
        <v>8.8125402971684572E-2</v>
      </c>
      <c r="I15" s="70">
        <v>2.9372912695619078E-3</v>
      </c>
      <c r="J15" s="73">
        <f t="shared" si="2"/>
        <v>54.524028990261314</v>
      </c>
      <c r="K15" s="70">
        <f t="shared" si="3"/>
        <v>0.16784763365973726</v>
      </c>
    </row>
    <row r="16" spans="1:11" x14ac:dyDescent="0.25">
      <c r="A16" s="67">
        <v>34</v>
      </c>
      <c r="B16" s="68">
        <v>7.0058810576826731E-3</v>
      </c>
      <c r="C16" s="69">
        <v>618.89903428775665</v>
      </c>
      <c r="D16" s="69">
        <f t="shared" si="0"/>
        <v>4.3359330209346938</v>
      </c>
      <c r="E16" s="70">
        <v>0.97445258849989025</v>
      </c>
      <c r="F16" s="71">
        <v>56.954202664127045</v>
      </c>
      <c r="G16" s="72">
        <f t="shared" si="1"/>
        <v>55.499170212005943</v>
      </c>
      <c r="H16" s="73">
        <v>8.810054965364951E-2</v>
      </c>
      <c r="I16" s="70">
        <v>2.9239549544557656E-3</v>
      </c>
      <c r="J16" s="73">
        <f t="shared" si="2"/>
        <v>54.525345100864236</v>
      </c>
      <c r="K16" s="70">
        <f t="shared" si="3"/>
        <v>0.16653152305685204</v>
      </c>
    </row>
    <row r="17" spans="1:11" x14ac:dyDescent="0.25">
      <c r="A17" s="67">
        <v>35</v>
      </c>
      <c r="B17" s="68">
        <v>7.3198996985720478E-3</v>
      </c>
      <c r="C17" s="69">
        <v>619.09597122044022</v>
      </c>
      <c r="D17" s="69">
        <f t="shared" si="0"/>
        <v>4.5317204131236695</v>
      </c>
      <c r="E17" s="70">
        <v>0.9743841974610673</v>
      </c>
      <c r="F17" s="71">
        <v>56.757265731443376</v>
      </c>
      <c r="G17" s="72">
        <f t="shared" si="1"/>
        <v>55.303382819816989</v>
      </c>
      <c r="H17" s="73">
        <v>8.8074650453862355E-2</v>
      </c>
      <c r="I17" s="70">
        <v>2.9109112138720116E-3</v>
      </c>
      <c r="J17" s="73">
        <f t="shared" si="2"/>
        <v>54.526661262634704</v>
      </c>
      <c r="K17" s="70">
        <f t="shared" si="3"/>
        <v>0.16521536128637215</v>
      </c>
    </row>
    <row r="18" spans="1:11" x14ac:dyDescent="0.25">
      <c r="A18" s="67">
        <v>36</v>
      </c>
      <c r="B18" s="68">
        <v>7.6458047186227403E-3</v>
      </c>
      <c r="C18" s="69">
        <v>619.3006091373627</v>
      </c>
      <c r="D18" s="69">
        <f t="shared" si="0"/>
        <v>4.7350515195883851</v>
      </c>
      <c r="E18" s="70">
        <v>0.97431461353249993</v>
      </c>
      <c r="F18" s="71">
        <v>56.552627814520974</v>
      </c>
      <c r="G18" s="72">
        <f t="shared" si="1"/>
        <v>55.100051713352308</v>
      </c>
      <c r="H18" s="73">
        <v>8.8047674580140983E-2</v>
      </c>
      <c r="I18" s="70">
        <v>2.8981522105221277E-3</v>
      </c>
      <c r="J18" s="73">
        <f t="shared" si="2"/>
        <v>54.527978500609599</v>
      </c>
      <c r="K18" s="70">
        <f t="shared" si="3"/>
        <v>0.16389812331148912</v>
      </c>
    </row>
    <row r="19" spans="1:11" x14ac:dyDescent="0.25">
      <c r="A19" s="67">
        <v>37</v>
      </c>
      <c r="B19" s="68">
        <v>7.9839571126820962E-3</v>
      </c>
      <c r="C19" s="69">
        <v>619.51319616559942</v>
      </c>
      <c r="D19" s="69">
        <f t="shared" si="0"/>
        <v>4.9461667889267567</v>
      </c>
      <c r="E19" s="70">
        <v>0.97424381803742777</v>
      </c>
      <c r="F19" s="71">
        <v>56.340040786284142</v>
      </c>
      <c r="G19" s="72">
        <f t="shared" si="1"/>
        <v>54.888936444013865</v>
      </c>
      <c r="H19" s="73">
        <v>8.8019590511145065E-2</v>
      </c>
      <c r="I19" s="70">
        <v>2.8856702782843312E-3</v>
      </c>
      <c r="J19" s="73">
        <f t="shared" si="2"/>
        <v>54.529297842746743</v>
      </c>
      <c r="K19" s="70">
        <f t="shared" si="3"/>
        <v>0.16257878117430713</v>
      </c>
    </row>
    <row r="20" spans="1:11" x14ac:dyDescent="0.25">
      <c r="A20" s="67">
        <v>38</v>
      </c>
      <c r="B20" s="68">
        <v>8.3347258465695066E-3</v>
      </c>
      <c r="C20" s="69">
        <v>619.73398689351995</v>
      </c>
      <c r="D20" s="69">
        <f t="shared" si="0"/>
        <v>5.1653128785589884</v>
      </c>
      <c r="E20" s="70">
        <v>0.97417179127528453</v>
      </c>
      <c r="F20" s="71">
        <v>56.11925005836364</v>
      </c>
      <c r="G20" s="72">
        <f t="shared" si="1"/>
        <v>54.669790354381725</v>
      </c>
      <c r="H20" s="73">
        <v>8.7990365985842173E-2</v>
      </c>
      <c r="I20" s="70">
        <v>2.8734579155535126E-3</v>
      </c>
      <c r="J20" s="73">
        <f t="shared" si="2"/>
        <v>54.530620320625935</v>
      </c>
      <c r="K20" s="70">
        <f t="shared" si="3"/>
        <v>0.16125630329513194</v>
      </c>
    </row>
    <row r="21" spans="1:11" x14ac:dyDescent="0.25">
      <c r="A21" s="67">
        <v>39</v>
      </c>
      <c r="B21" s="68">
        <v>8.6984879479287836E-3</v>
      </c>
      <c r="C21" s="69">
        <v>619.96324249424072</v>
      </c>
      <c r="D21" s="69">
        <f t="shared" si="0"/>
        <v>5.3927427929950031</v>
      </c>
      <c r="E21" s="70">
        <v>0.9740985120548834</v>
      </c>
      <c r="F21" s="71">
        <v>55.889994457642871</v>
      </c>
      <c r="G21" s="72">
        <f t="shared" si="1"/>
        <v>54.442360439945602</v>
      </c>
      <c r="H21" s="73">
        <v>8.7959967998497049E-2</v>
      </c>
      <c r="I21" s="70">
        <v>2.8615077785415482E-3</v>
      </c>
      <c r="J21" s="73">
        <f t="shared" si="2"/>
        <v>54.531946970037879</v>
      </c>
      <c r="K21" s="70">
        <f t="shared" si="3"/>
        <v>0.15992965388318908</v>
      </c>
    </row>
    <row r="22" spans="1:11" x14ac:dyDescent="0.25">
      <c r="A22" s="67">
        <v>40</v>
      </c>
      <c r="B22" s="68">
        <v>9.0756286085897052E-3</v>
      </c>
      <c r="C22" s="69">
        <v>620.2012309155466</v>
      </c>
      <c r="D22" s="69">
        <f t="shared" si="0"/>
        <v>5.6287160343796847</v>
      </c>
      <c r="E22" s="70">
        <v>0.97402395815108311</v>
      </c>
      <c r="F22" s="71">
        <v>55.652006036336964</v>
      </c>
      <c r="G22" s="72">
        <f t="shared" si="1"/>
        <v>54.206387198560897</v>
      </c>
      <c r="H22" s="73">
        <v>8.7928362785114733E-2</v>
      </c>
      <c r="I22" s="70">
        <v>2.8498126752272276E-3</v>
      </c>
      <c r="J22" s="73">
        <f t="shared" si="2"/>
        <v>54.533278831716899</v>
      </c>
      <c r="K22" s="70">
        <f t="shared" si="3"/>
        <v>0.15859779220417528</v>
      </c>
    </row>
    <row r="23" spans="1:11" x14ac:dyDescent="0.25">
      <c r="A23" s="67">
        <v>41</v>
      </c>
      <c r="B23" s="68">
        <v>9.4665412737226992E-3</v>
      </c>
      <c r="C23" s="69">
        <v>620.448227011379</v>
      </c>
      <c r="D23" s="69">
        <f t="shared" si="0"/>
        <v>5.87349874921129</v>
      </c>
      <c r="E23" s="70">
        <v>0.97394810580622038</v>
      </c>
      <c r="F23" s="71">
        <v>55.405009940504613</v>
      </c>
      <c r="G23" s="72">
        <f t="shared" si="1"/>
        <v>53.961604483729275</v>
      </c>
      <c r="H23" s="73">
        <v>8.7895515818608022E-2</v>
      </c>
      <c r="I23" s="70">
        <v>2.8383655590711269E-3</v>
      </c>
      <c r="J23" s="73">
        <f t="shared" si="2"/>
        <v>54.534616951905967</v>
      </c>
      <c r="K23" s="70">
        <f t="shared" si="3"/>
        <v>0.15725967201512173</v>
      </c>
    </row>
    <row r="24" spans="1:11" x14ac:dyDescent="0.25">
      <c r="A24" s="67">
        <v>42</v>
      </c>
      <c r="B24" s="68">
        <v>9.8716277378819821E-3</v>
      </c>
      <c r="C24" s="69">
        <v>620.70451271748834</v>
      </c>
      <c r="D24" s="69">
        <f t="shared" si="0"/>
        <v>6.1273638847704772</v>
      </c>
      <c r="E24" s="70">
        <v>0.97387092981333989</v>
      </c>
      <c r="F24" s="71">
        <v>55.148724234395246</v>
      </c>
      <c r="G24" s="72">
        <f t="shared" si="1"/>
        <v>53.707739348169966</v>
      </c>
      <c r="H24" s="73">
        <v>8.7861391798565544E-2</v>
      </c>
      <c r="I24" s="70">
        <v>2.8271595232095752E-3</v>
      </c>
      <c r="J24" s="73">
        <f t="shared" si="2"/>
        <v>54.53596238300895</v>
      </c>
      <c r="K24" s="70">
        <f t="shared" si="3"/>
        <v>0.15591424091212921</v>
      </c>
    </row>
    <row r="25" spans="1:11" x14ac:dyDescent="0.25">
      <c r="A25" s="67">
        <v>43</v>
      </c>
      <c r="B25" s="68">
        <v>1.0291298241256824E-2</v>
      </c>
      <c r="C25" s="69">
        <v>620.97037723478002</v>
      </c>
      <c r="D25" s="69">
        <f t="shared" si="0"/>
        <v>6.3905913511088785</v>
      </c>
      <c r="E25" s="70">
        <v>0.97379240362681552</v>
      </c>
      <c r="F25" s="71">
        <v>54.882859717103493</v>
      </c>
      <c r="G25" s="72">
        <f t="shared" si="1"/>
        <v>53.444511881831538</v>
      </c>
      <c r="H25" s="73">
        <v>8.7825954640695619E-2</v>
      </c>
      <c r="I25" s="70">
        <v>2.8161877948841485E-3</v>
      </c>
      <c r="J25" s="73">
        <f t="shared" si="2"/>
        <v>54.53731618423744</v>
      </c>
      <c r="K25" s="70">
        <f t="shared" si="3"/>
        <v>0.15456043968364575</v>
      </c>
    </row>
    <row r="26" spans="1:11" x14ac:dyDescent="0.25">
      <c r="A26" s="67">
        <v>44</v>
      </c>
      <c r="B26" s="68">
        <v>1.0725971557190165E-2</v>
      </c>
      <c r="C26" s="69">
        <v>621.2461171841428</v>
      </c>
      <c r="D26" s="69">
        <f t="shared" si="0"/>
        <v>6.6634681829319433</v>
      </c>
      <c r="E26" s="70">
        <v>0.97371249895914669</v>
      </c>
      <c r="F26" s="71">
        <v>54.607119767740848</v>
      </c>
      <c r="G26" s="72">
        <f t="shared" si="1"/>
        <v>53.171635050008362</v>
      </c>
      <c r="H26" s="73">
        <v>8.7789167470969071E-2</v>
      </c>
      <c r="I26" s="70">
        <v>2.805443729768679E-3</v>
      </c>
      <c r="J26" s="73">
        <f t="shared" si="2"/>
        <v>54.538679422167988</v>
      </c>
      <c r="K26" s="70">
        <f t="shared" si="3"/>
        <v>0.15319720175313584</v>
      </c>
    </row>
    <row r="27" spans="1:11" x14ac:dyDescent="0.25">
      <c r="A27" s="67">
        <v>45</v>
      </c>
      <c r="B27" s="68">
        <v>1.1176075087339454E-2</v>
      </c>
      <c r="C27" s="69">
        <v>621.53203680536069</v>
      </c>
      <c r="D27" s="69">
        <f t="shared" si="0"/>
        <v>6.9462887125237405</v>
      </c>
      <c r="E27" s="70">
        <v>0.97363118594134934</v>
      </c>
      <c r="F27" s="71">
        <v>54.321200146522877</v>
      </c>
      <c r="G27" s="72">
        <f t="shared" si="1"/>
        <v>52.888814520416467</v>
      </c>
      <c r="H27" s="73">
        <v>8.7750992614498535E-2</v>
      </c>
      <c r="I27" s="70">
        <v>2.7949208067964129E-3</v>
      </c>
      <c r="J27" s="73">
        <f t="shared" si="2"/>
        <v>54.540053171381437</v>
      </c>
      <c r="K27" s="70">
        <f t="shared" si="3"/>
        <v>0.15182345253966914</v>
      </c>
    </row>
    <row r="28" spans="1:11" x14ac:dyDescent="0.25">
      <c r="A28" s="67">
        <v>46</v>
      </c>
      <c r="B28" s="68">
        <v>1.1642044951400178E-2</v>
      </c>
      <c r="C28" s="69">
        <v>621.82844814291059</v>
      </c>
      <c r="D28" s="69">
        <f t="shared" si="0"/>
        <v>7.2393547453391793</v>
      </c>
      <c r="E28" s="70">
        <v>0.97354843299017524</v>
      </c>
      <c r="F28" s="71">
        <v>54.024788808973035</v>
      </c>
      <c r="G28" s="72">
        <f t="shared" si="1"/>
        <v>52.595748487600851</v>
      </c>
      <c r="H28" s="73">
        <v>8.7711391587079343E-2</v>
      </c>
      <c r="I28" s="70">
        <v>2.7846126230011213E-3</v>
      </c>
      <c r="J28" s="73">
        <f t="shared" si="2"/>
        <v>54.541438515048689</v>
      </c>
      <c r="K28" s="70">
        <f t="shared" si="3"/>
        <v>0.15043810887243603</v>
      </c>
    </row>
    <row r="29" spans="1:11" x14ac:dyDescent="0.25">
      <c r="A29" s="67">
        <v>47</v>
      </c>
      <c r="B29" s="68">
        <v>1.2124326072765212E-2</v>
      </c>
      <c r="C29" s="69">
        <v>622.13567122736254</v>
      </c>
      <c r="D29" s="69">
        <f t="shared" si="0"/>
        <v>7.5429757394591972</v>
      </c>
      <c r="E29" s="70">
        <v>0.97346420650648335</v>
      </c>
      <c r="F29" s="71">
        <v>53.717565724520981</v>
      </c>
      <c r="G29" s="72">
        <f t="shared" si="1"/>
        <v>52.292127493480685</v>
      </c>
      <c r="H29" s="73">
        <v>8.7670325088226211E-2</v>
      </c>
      <c r="I29" s="70">
        <v>2.7745128884050321E-3</v>
      </c>
      <c r="J29" s="73">
        <f t="shared" si="2"/>
        <v>54.542836545484697</v>
      </c>
      <c r="K29" s="70">
        <f t="shared" si="3"/>
        <v>0.14904007843642786</v>
      </c>
    </row>
    <row r="30" spans="1:11" x14ac:dyDescent="0.25">
      <c r="A30" s="67">
        <v>48</v>
      </c>
      <c r="B30" s="68">
        <v>1.2623372273131254E-2</v>
      </c>
      <c r="C30" s="69">
        <v>622.45403430506087</v>
      </c>
      <c r="D30" s="69">
        <f t="shared" si="0"/>
        <v>7.8574689979451957</v>
      </c>
      <c r="E30" s="70">
        <v>0.97337847118747434</v>
      </c>
      <c r="F30" s="71">
        <v>53.399202646822722</v>
      </c>
      <c r="G30" s="72">
        <f t="shared" si="1"/>
        <v>51.977634234994433</v>
      </c>
      <c r="H30" s="73">
        <v>8.7627752988516133E-2</v>
      </c>
      <c r="I30" s="70">
        <v>2.7646154214760825E-3</v>
      </c>
      <c r="J30" s="73">
        <f t="shared" si="2"/>
        <v>54.544248364789219</v>
      </c>
      <c r="K30" s="70">
        <f t="shared" si="3"/>
        <v>0.14762825913193253</v>
      </c>
    </row>
    <row r="31" spans="1:11" x14ac:dyDescent="0.25">
      <c r="A31" s="67">
        <v>49</v>
      </c>
      <c r="B31" s="68">
        <v>1.3139646352410399E-2</v>
      </c>
      <c r="C31" s="69">
        <v>622.78387402174428</v>
      </c>
      <c r="D31" s="69">
        <f t="shared" si="0"/>
        <v>8.1831598586298302</v>
      </c>
      <c r="E31" s="70">
        <v>0.97329118953819593</v>
      </c>
      <c r="F31" s="71">
        <v>53.06936293013932</v>
      </c>
      <c r="G31" s="72">
        <f t="shared" si="1"/>
        <v>51.651943374309539</v>
      </c>
      <c r="H31" s="73">
        <v>8.7583634324250662E-2</v>
      </c>
      <c r="I31" s="70">
        <v>2.7549141442115813E-3</v>
      </c>
      <c r="J31" s="73">
        <f t="shared" si="2"/>
        <v>54.545675085360642</v>
      </c>
      <c r="K31" s="70">
        <f t="shared" si="3"/>
        <v>0.14620153856053858</v>
      </c>
    </row>
    <row r="32" spans="1:11" x14ac:dyDescent="0.25">
      <c r="A32" s="67">
        <v>50</v>
      </c>
      <c r="B32" s="68">
        <v>1.3673620169514237E-2</v>
      </c>
      <c r="C32" s="69">
        <v>623.12553562718051</v>
      </c>
      <c r="D32" s="69">
        <f t="shared" si="0"/>
        <v>8.5203818920911782</v>
      </c>
      <c r="E32" s="70">
        <v>0.97320232158132547</v>
      </c>
      <c r="F32" s="71">
        <v>52.727701324703148</v>
      </c>
      <c r="G32" s="72">
        <f t="shared" si="1"/>
        <v>51.314721340847832</v>
      </c>
      <c r="H32" s="73">
        <v>8.7537927290259623E-2</v>
      </c>
      <c r="I32" s="70">
        <v>2.745403077474617E-3</v>
      </c>
      <c r="J32" s="73">
        <f t="shared" si="2"/>
        <v>54.547117830436207</v>
      </c>
      <c r="K32" s="70">
        <f t="shared" si="3"/>
        <v>0.14475879348500245</v>
      </c>
    </row>
    <row r="33" spans="1:11" x14ac:dyDescent="0.25">
      <c r="A33" s="67">
        <v>51</v>
      </c>
      <c r="B33" s="68">
        <v>1.4225774740307496E-2</v>
      </c>
      <c r="C33" s="69">
        <v>623.47937325429723</v>
      </c>
      <c r="D33" s="69">
        <f t="shared" si="0"/>
        <v>8.8694771191437312</v>
      </c>
      <c r="E33" s="70">
        <v>0.97311182554865927</v>
      </c>
      <c r="F33" s="71">
        <v>52.373863697586309</v>
      </c>
      <c r="G33" s="72">
        <f t="shared" si="1"/>
        <v>50.965626113794869</v>
      </c>
      <c r="H33" s="73">
        <v>8.7490589223585921E-2</v>
      </c>
      <c r="I33" s="70">
        <v>2.7360763372002946E-3</v>
      </c>
      <c r="J33" s="73">
        <f t="shared" si="2"/>
        <v>54.548577734770518</v>
      </c>
      <c r="K33" s="70">
        <f t="shared" si="3"/>
        <v>0.14329888915071942</v>
      </c>
    </row>
    <row r="34" spans="1:11" x14ac:dyDescent="0.25">
      <c r="A34" s="67">
        <v>52</v>
      </c>
      <c r="B34" s="68">
        <v>1.4796600300277598E-2</v>
      </c>
      <c r="C34" s="69">
        <v>623.84575008723004</v>
      </c>
      <c r="D34" s="69">
        <f t="shared" si="0"/>
        <v>9.2307962130676113</v>
      </c>
      <c r="E34" s="70">
        <v>0.97301965679605307</v>
      </c>
      <c r="F34" s="71">
        <v>52.0074868646536</v>
      </c>
      <c r="G34" s="72">
        <f t="shared" si="1"/>
        <v>50.604307019870483</v>
      </c>
      <c r="H34" s="73">
        <v>8.7441576603544083E-2</v>
      </c>
      <c r="I34" s="70">
        <v>2.7269281294526244E-3</v>
      </c>
      <c r="J34" s="73">
        <f t="shared" si="2"/>
        <v>54.550055945047944</v>
      </c>
      <c r="K34" s="70">
        <f t="shared" si="3"/>
        <v>0.14182067887336178</v>
      </c>
    </row>
    <row r="35" spans="1:11" x14ac:dyDescent="0.25">
      <c r="A35" s="67">
        <v>53</v>
      </c>
      <c r="B35" s="68">
        <v>1.5386596386815122E-2</v>
      </c>
      <c r="C35" s="69">
        <v>624.22503861832206</v>
      </c>
      <c r="D35" s="69">
        <f t="shared" si="0"/>
        <v>9.604698723764205</v>
      </c>
      <c r="E35" s="70">
        <v>0.9729257679038612</v>
      </c>
      <c r="F35" s="71">
        <v>51.628198333561606</v>
      </c>
      <c r="G35" s="72">
        <f t="shared" si="1"/>
        <v>50.230404509173276</v>
      </c>
      <c r="H35" s="73">
        <v>8.7390845040776211E-2</v>
      </c>
      <c r="I35" s="70">
        <v>2.7179527464512238E-3</v>
      </c>
      <c r="J35" s="73">
        <f t="shared" si="2"/>
        <v>54.551553620466329</v>
      </c>
      <c r="K35" s="70">
        <f t="shared" si="3"/>
        <v>0.14032300345503226</v>
      </c>
    </row>
    <row r="36" spans="1:11" x14ac:dyDescent="0.25">
      <c r="A36" s="67">
        <v>54</v>
      </c>
      <c r="B36" s="68">
        <v>1.5996271930756156E-2</v>
      </c>
      <c r="C36" s="69">
        <v>624.61762094838582</v>
      </c>
      <c r="D36" s="69">
        <f t="shared" si="0"/>
        <v>9.9915533174323521</v>
      </c>
      <c r="E36" s="70">
        <v>0.97283010927596691</v>
      </c>
      <c r="F36" s="71">
        <v>51.235616003497846</v>
      </c>
      <c r="G36" s="72">
        <f t="shared" si="1"/>
        <v>49.84354991550429</v>
      </c>
      <c r="H36" s="73">
        <v>8.7338349261672998E-2</v>
      </c>
      <c r="I36" s="70">
        <v>2.7091445631600743E-3</v>
      </c>
      <c r="J36" s="73">
        <f t="shared" si="2"/>
        <v>54.553071933385397</v>
      </c>
      <c r="K36" s="70">
        <f t="shared" si="3"/>
        <v>0.13880469053603348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EB36-7B61-4174-8703-C357AEBC9C98}">
  <sheetPr codeName="Hoja3"/>
  <dimension ref="A1:K49"/>
  <sheetViews>
    <sheetView tabSelected="1" topLeftCell="A10" workbookViewId="0">
      <selection activeCell="D23" sqref="D23"/>
    </sheetView>
  </sheetViews>
  <sheetFormatPr baseColWidth="10" defaultRowHeight="15" x14ac:dyDescent="0.25"/>
  <cols>
    <col min="1" max="1" width="19.28515625" bestFit="1" customWidth="1"/>
    <col min="2" max="2" width="14.140625" bestFit="1" customWidth="1"/>
    <col min="3" max="3" width="12.7109375" customWidth="1"/>
    <col min="4" max="4" width="13" bestFit="1" customWidth="1"/>
    <col min="5" max="5" width="13.140625" bestFit="1" customWidth="1"/>
  </cols>
  <sheetData>
    <row r="1" spans="1:11" ht="15.75" thickBot="1" x14ac:dyDescent="0.3"/>
    <row r="2" spans="1:11" x14ac:dyDescent="0.25">
      <c r="A2" s="74" t="s">
        <v>29</v>
      </c>
      <c r="B2" s="75"/>
      <c r="C2" s="76"/>
    </row>
    <row r="3" spans="1:11" x14ac:dyDescent="0.25">
      <c r="A3" s="77" t="s">
        <v>51</v>
      </c>
      <c r="B3">
        <v>2.08</v>
      </c>
      <c r="C3" s="78" t="s">
        <v>52</v>
      </c>
    </row>
    <row r="4" spans="1:11" x14ac:dyDescent="0.25">
      <c r="A4" s="77" t="s">
        <v>53</v>
      </c>
      <c r="B4">
        <v>1.669</v>
      </c>
      <c r="C4" s="78" t="s">
        <v>52</v>
      </c>
    </row>
    <row r="5" spans="1:11" x14ac:dyDescent="0.25">
      <c r="A5" s="77" t="s">
        <v>54</v>
      </c>
      <c r="B5">
        <v>200</v>
      </c>
      <c r="C5" s="78" t="s">
        <v>55</v>
      </c>
    </row>
    <row r="6" spans="1:11" x14ac:dyDescent="0.25">
      <c r="A6" s="79" t="s">
        <v>56</v>
      </c>
      <c r="B6" s="80"/>
      <c r="C6" s="81"/>
    </row>
    <row r="7" spans="1:11" x14ac:dyDescent="0.25">
      <c r="A7" s="82" t="s">
        <v>57</v>
      </c>
      <c r="B7">
        <v>0.65</v>
      </c>
      <c r="C7" s="78" t="s">
        <v>58</v>
      </c>
    </row>
    <row r="8" spans="1:11" ht="15.75" thickBot="1" x14ac:dyDescent="0.3">
      <c r="A8" s="82"/>
      <c r="B8">
        <f>B7/0.0037854</f>
        <v>171.71236857399484</v>
      </c>
      <c r="C8" s="78" t="s">
        <v>59</v>
      </c>
    </row>
    <row r="9" spans="1:11" ht="15.75" thickBot="1" x14ac:dyDescent="0.3">
      <c r="A9" s="83"/>
      <c r="B9" s="84">
        <f>B8/E9</f>
        <v>0.21680854617928641</v>
      </c>
      <c r="C9" s="85" t="s">
        <v>55</v>
      </c>
      <c r="D9" s="86" t="s">
        <v>60</v>
      </c>
      <c r="E9" s="87">
        <v>792</v>
      </c>
    </row>
    <row r="11" spans="1:11" ht="15.75" thickBot="1" x14ac:dyDescent="0.3"/>
    <row r="12" spans="1:11" ht="15.75" thickBot="1" x14ac:dyDescent="0.3">
      <c r="A12" s="104" t="s">
        <v>61</v>
      </c>
      <c r="B12" s="105"/>
      <c r="C12" s="106"/>
      <c r="E12" s="104" t="s">
        <v>62</v>
      </c>
      <c r="F12" s="105"/>
      <c r="G12" s="106"/>
      <c r="I12" s="104" t="s">
        <v>73</v>
      </c>
      <c r="J12" s="105"/>
      <c r="K12" s="106"/>
    </row>
    <row r="13" spans="1:11" x14ac:dyDescent="0.25">
      <c r="A13" s="110" t="s">
        <v>84</v>
      </c>
      <c r="B13" s="94">
        <v>1736.8875398969401</v>
      </c>
      <c r="C13" s="112" t="s">
        <v>82</v>
      </c>
      <c r="E13" s="53" t="s">
        <v>63</v>
      </c>
      <c r="F13" s="48">
        <v>9.2489718836341592E-2</v>
      </c>
      <c r="G13" s="48" t="s">
        <v>66</v>
      </c>
      <c r="I13" s="107" t="s">
        <v>19</v>
      </c>
      <c r="J13" s="108">
        <v>2.5</v>
      </c>
      <c r="K13" s="109"/>
    </row>
    <row r="14" spans="1:11" x14ac:dyDescent="0.25">
      <c r="A14" s="111"/>
      <c r="B14" s="89">
        <f>B13*24*365</f>
        <v>15215134.849497195</v>
      </c>
      <c r="C14" s="113" t="s">
        <v>83</v>
      </c>
      <c r="E14" s="53" t="s">
        <v>64</v>
      </c>
      <c r="F14" s="48">
        <v>0.11676935588471965</v>
      </c>
      <c r="G14" s="48" t="s">
        <v>66</v>
      </c>
      <c r="I14" s="107" t="s">
        <v>20</v>
      </c>
      <c r="J14" s="108">
        <v>567</v>
      </c>
      <c r="K14" s="109"/>
    </row>
    <row r="15" spans="1:11" ht="15.75" thickBot="1" x14ac:dyDescent="0.3">
      <c r="A15" s="98"/>
      <c r="E15" s="127" t="s">
        <v>65</v>
      </c>
      <c r="F15" s="128">
        <v>8.2287700245913878E-2</v>
      </c>
      <c r="G15" s="128" t="s">
        <v>66</v>
      </c>
      <c r="I15" s="107" t="s">
        <v>21</v>
      </c>
      <c r="J15" s="108">
        <v>603</v>
      </c>
      <c r="K15" s="109"/>
    </row>
    <row r="16" spans="1:11" ht="15.75" thickBot="1" x14ac:dyDescent="0.3">
      <c r="A16" s="114" t="s">
        <v>85</v>
      </c>
      <c r="B16" s="92">
        <v>5.410286770916592</v>
      </c>
      <c r="C16" s="92" t="s">
        <v>82</v>
      </c>
      <c r="E16" s="129" t="s">
        <v>69</v>
      </c>
      <c r="F16" s="130">
        <f>SUM(F13:F15)</f>
        <v>0.29154677496697512</v>
      </c>
      <c r="G16" s="131" t="s">
        <v>66</v>
      </c>
      <c r="I16" s="107" t="s">
        <v>22</v>
      </c>
      <c r="J16" s="108">
        <f>J15/J14</f>
        <v>1.0634920634920635</v>
      </c>
      <c r="K16" s="109"/>
    </row>
    <row r="17" spans="1:11" x14ac:dyDescent="0.25">
      <c r="A17" s="115"/>
      <c r="B17" s="93">
        <f>B16*24*365</f>
        <v>47394.112113229348</v>
      </c>
      <c r="C17" s="93" t="s">
        <v>83</v>
      </c>
      <c r="E17" s="98"/>
      <c r="I17" s="107" t="s">
        <v>74</v>
      </c>
      <c r="J17" s="108">
        <v>194.20659541952574</v>
      </c>
      <c r="K17" s="108" t="s">
        <v>17</v>
      </c>
    </row>
    <row r="18" spans="1:11" x14ac:dyDescent="0.25">
      <c r="A18" s="98"/>
      <c r="E18" s="99" t="s">
        <v>60</v>
      </c>
      <c r="F18" s="91">
        <v>1775</v>
      </c>
      <c r="G18" s="91" t="s">
        <v>67</v>
      </c>
      <c r="I18" s="107" t="s">
        <v>75</v>
      </c>
      <c r="J18" s="108">
        <v>182.36086465510391</v>
      </c>
      <c r="K18" s="108" t="s">
        <v>17</v>
      </c>
    </row>
    <row r="19" spans="1:11" ht="15.75" thickBot="1" x14ac:dyDescent="0.3">
      <c r="A19" s="114" t="s">
        <v>86</v>
      </c>
      <c r="B19" s="92">
        <v>183.41100962843234</v>
      </c>
      <c r="C19" s="92" t="s">
        <v>50</v>
      </c>
      <c r="E19" s="100" t="s">
        <v>68</v>
      </c>
      <c r="F19" s="97">
        <f>0.5*F18</f>
        <v>887.5</v>
      </c>
      <c r="G19" s="97" t="s">
        <v>67</v>
      </c>
      <c r="I19" s="107" t="s">
        <v>76</v>
      </c>
      <c r="J19" s="108">
        <v>107.4248809552237</v>
      </c>
      <c r="K19" s="108" t="s">
        <v>17</v>
      </c>
    </row>
    <row r="20" spans="1:11" ht="15.75" thickBot="1" x14ac:dyDescent="0.3">
      <c r="A20" s="115"/>
      <c r="B20" s="90">
        <f>B19*24*365</f>
        <v>1606680.4443450673</v>
      </c>
      <c r="C20" s="90" t="s">
        <v>87</v>
      </c>
      <c r="E20" s="101" t="s">
        <v>70</v>
      </c>
      <c r="F20" s="95">
        <f>F19*F16</f>
        <v>258.74776278319041</v>
      </c>
      <c r="G20" s="96" t="s">
        <v>71</v>
      </c>
    </row>
    <row r="21" spans="1:11" ht="15.75" thickBot="1" x14ac:dyDescent="0.3">
      <c r="I21" s="107" t="s">
        <v>77</v>
      </c>
      <c r="J21" s="48">
        <f>EXP(9.1553+0.63*LN(J17))*$J$13*$J$16</f>
        <v>695627.65015928913</v>
      </c>
      <c r="K21" s="48" t="s">
        <v>80</v>
      </c>
    </row>
    <row r="22" spans="1:11" ht="15.75" thickBot="1" x14ac:dyDescent="0.3">
      <c r="E22" s="101" t="s">
        <v>113</v>
      </c>
      <c r="F22" s="95">
        <f>F20*$B$5</f>
        <v>51749.552556638082</v>
      </c>
      <c r="G22" s="96" t="s">
        <v>80</v>
      </c>
      <c r="I22" s="107" t="s">
        <v>78</v>
      </c>
      <c r="J22" s="48">
        <f t="shared" ref="J22:J23" si="0">EXP(9.1553+0.63*LN(J18))*$J$13*$J$16</f>
        <v>668586.29042679886</v>
      </c>
      <c r="K22" s="48" t="s">
        <v>80</v>
      </c>
    </row>
    <row r="23" spans="1:11" x14ac:dyDescent="0.25">
      <c r="I23" s="107" t="s">
        <v>79</v>
      </c>
      <c r="J23" s="48">
        <f t="shared" si="0"/>
        <v>479034.29572213668</v>
      </c>
      <c r="K23" s="48" t="s">
        <v>80</v>
      </c>
    </row>
    <row r="24" spans="1:11" ht="15.75" thickBot="1" x14ac:dyDescent="0.3"/>
    <row r="25" spans="1:11" ht="15.75" thickBot="1" x14ac:dyDescent="0.3">
      <c r="C25" s="102" t="s">
        <v>72</v>
      </c>
      <c r="D25" s="103">
        <f>(B14-B17)*$B$9-B20*$B$4</f>
        <v>606946.15648463788</v>
      </c>
      <c r="I25" s="101" t="s">
        <v>81</v>
      </c>
      <c r="J25" s="95">
        <f>SUM(J21:J23)</f>
        <v>1843248.2363082247</v>
      </c>
      <c r="K25" s="96" t="s">
        <v>80</v>
      </c>
    </row>
    <row r="28" spans="1:11" x14ac:dyDescent="0.25">
      <c r="B28" s="125" t="s">
        <v>112</v>
      </c>
      <c r="C28" s="126"/>
    </row>
    <row r="29" spans="1:11" x14ac:dyDescent="0.25">
      <c r="A29" s="88" t="s">
        <v>111</v>
      </c>
      <c r="B29" s="124">
        <f>-(F22+J25)*0.45</f>
        <v>-852749.00498918828</v>
      </c>
      <c r="C29" s="122" t="s">
        <v>110</v>
      </c>
      <c r="D29" s="121"/>
      <c r="E29" s="121"/>
      <c r="F29" s="121"/>
    </row>
    <row r="30" spans="1:11" x14ac:dyDescent="0.25">
      <c r="A30" s="88" t="s">
        <v>109</v>
      </c>
      <c r="B30" s="116">
        <f>B29</f>
        <v>-852749.00498918828</v>
      </c>
      <c r="C30" s="122"/>
      <c r="D30" s="121"/>
      <c r="E30" s="121"/>
      <c r="F30" s="121"/>
    </row>
    <row r="31" spans="1:11" x14ac:dyDescent="0.25">
      <c r="A31" s="88" t="s">
        <v>108</v>
      </c>
      <c r="B31" s="123">
        <f>-(F22+J25)*0.1+D25</f>
        <v>417446.37759815156</v>
      </c>
      <c r="C31" s="122"/>
      <c r="D31" s="121"/>
      <c r="E31" s="121"/>
      <c r="F31" s="121"/>
    </row>
    <row r="32" spans="1:11" ht="15.75" thickBot="1" x14ac:dyDescent="0.3">
      <c r="A32" s="88" t="s">
        <v>107</v>
      </c>
      <c r="B32" s="116">
        <f>$D$25</f>
        <v>606946.15648463788</v>
      </c>
    </row>
    <row r="33" spans="1:5" x14ac:dyDescent="0.25">
      <c r="A33" s="88" t="s">
        <v>106</v>
      </c>
      <c r="B33" s="116">
        <f t="shared" ref="B33:B49" si="1">$D$25</f>
        <v>606946.15648463788</v>
      </c>
      <c r="D33" s="120" t="s">
        <v>105</v>
      </c>
      <c r="E33" s="119">
        <v>0.15</v>
      </c>
    </row>
    <row r="34" spans="1:5" ht="15.75" thickBot="1" x14ac:dyDescent="0.3">
      <c r="A34" s="88" t="s">
        <v>104</v>
      </c>
      <c r="B34" s="116">
        <f t="shared" si="1"/>
        <v>606946.15648463788</v>
      </c>
      <c r="D34" s="118" t="s">
        <v>103</v>
      </c>
      <c r="E34" s="117">
        <f>NPV(E33,B29:B49)</f>
        <v>1333686.0669418834</v>
      </c>
    </row>
    <row r="35" spans="1:5" x14ac:dyDescent="0.25">
      <c r="A35" s="88" t="s">
        <v>102</v>
      </c>
      <c r="B35" s="116">
        <f t="shared" si="1"/>
        <v>606946.15648463788</v>
      </c>
    </row>
    <row r="36" spans="1:5" x14ac:dyDescent="0.25">
      <c r="A36" s="88" t="s">
        <v>101</v>
      </c>
      <c r="B36" s="116">
        <f t="shared" si="1"/>
        <v>606946.15648463788</v>
      </c>
    </row>
    <row r="37" spans="1:5" x14ac:dyDescent="0.25">
      <c r="A37" s="88" t="s">
        <v>100</v>
      </c>
      <c r="B37" s="116">
        <f t="shared" si="1"/>
        <v>606946.15648463788</v>
      </c>
    </row>
    <row r="38" spans="1:5" x14ac:dyDescent="0.25">
      <c r="A38" s="88" t="s">
        <v>99</v>
      </c>
      <c r="B38" s="116">
        <f t="shared" si="1"/>
        <v>606946.15648463788</v>
      </c>
    </row>
    <row r="39" spans="1:5" x14ac:dyDescent="0.25">
      <c r="A39" s="88" t="s">
        <v>98</v>
      </c>
      <c r="B39" s="116">
        <f t="shared" si="1"/>
        <v>606946.15648463788</v>
      </c>
    </row>
    <row r="40" spans="1:5" x14ac:dyDescent="0.25">
      <c r="A40" s="88" t="s">
        <v>97</v>
      </c>
      <c r="B40" s="116">
        <f t="shared" si="1"/>
        <v>606946.15648463788</v>
      </c>
    </row>
    <row r="41" spans="1:5" x14ac:dyDescent="0.25">
      <c r="A41" s="88" t="s">
        <v>96</v>
      </c>
      <c r="B41" s="116">
        <f t="shared" si="1"/>
        <v>606946.15648463788</v>
      </c>
    </row>
    <row r="42" spans="1:5" x14ac:dyDescent="0.25">
      <c r="A42" s="88" t="s">
        <v>95</v>
      </c>
      <c r="B42" s="116">
        <f t="shared" si="1"/>
        <v>606946.15648463788</v>
      </c>
    </row>
    <row r="43" spans="1:5" x14ac:dyDescent="0.25">
      <c r="A43" s="88" t="s">
        <v>94</v>
      </c>
      <c r="B43" s="116">
        <f t="shared" si="1"/>
        <v>606946.15648463788</v>
      </c>
    </row>
    <row r="44" spans="1:5" x14ac:dyDescent="0.25">
      <c r="A44" s="88" t="s">
        <v>93</v>
      </c>
      <c r="B44" s="116">
        <f t="shared" si="1"/>
        <v>606946.15648463788</v>
      </c>
    </row>
    <row r="45" spans="1:5" x14ac:dyDescent="0.25">
      <c r="A45" s="88" t="s">
        <v>92</v>
      </c>
      <c r="B45" s="116">
        <f t="shared" si="1"/>
        <v>606946.15648463788</v>
      </c>
    </row>
    <row r="46" spans="1:5" x14ac:dyDescent="0.25">
      <c r="A46" s="88" t="s">
        <v>91</v>
      </c>
      <c r="B46" s="116">
        <f t="shared" si="1"/>
        <v>606946.15648463788</v>
      </c>
    </row>
    <row r="47" spans="1:5" x14ac:dyDescent="0.25">
      <c r="A47" s="88" t="s">
        <v>90</v>
      </c>
      <c r="B47" s="116">
        <f t="shared" si="1"/>
        <v>606946.15648463788</v>
      </c>
    </row>
    <row r="48" spans="1:5" x14ac:dyDescent="0.25">
      <c r="A48" s="88" t="s">
        <v>89</v>
      </c>
      <c r="B48" s="116">
        <f t="shared" si="1"/>
        <v>606946.15648463788</v>
      </c>
    </row>
    <row r="49" spans="1:2" x14ac:dyDescent="0.25">
      <c r="A49" s="88" t="s">
        <v>88</v>
      </c>
      <c r="B49" s="116">
        <f t="shared" si="1"/>
        <v>606946.15648463788</v>
      </c>
    </row>
  </sheetData>
  <mergeCells count="11">
    <mergeCell ref="I12:K12"/>
    <mergeCell ref="A13:A14"/>
    <mergeCell ref="A16:A17"/>
    <mergeCell ref="A19:A20"/>
    <mergeCell ref="C29:F31"/>
    <mergeCell ref="B28:C28"/>
    <mergeCell ref="A2:C2"/>
    <mergeCell ref="A6:C6"/>
    <mergeCell ref="A7:A9"/>
    <mergeCell ref="A12:C12"/>
    <mergeCell ref="E12:G12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mmandButton1">
          <controlPr defaultSize="0" autoLine="0" r:id="rId4">
            <anchor moveWithCells="1">
              <from>
                <xdr:col>4</xdr:col>
                <xdr:colOff>276225</xdr:colOff>
                <xdr:row>23</xdr:row>
                <xdr:rowOff>38100</xdr:rowOff>
              </from>
              <to>
                <xdr:col>6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3073" r:id="rId3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Compresion Multietapa</vt:lpstr>
      <vt:lpstr>Temperatura de Flash</vt:lpstr>
      <vt:lpstr>VAN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</dc:creator>
  <cp:lastModifiedBy>Lior</cp:lastModifiedBy>
  <dcterms:created xsi:type="dcterms:W3CDTF">2015-06-05T18:19:34Z</dcterms:created>
  <dcterms:modified xsi:type="dcterms:W3CDTF">2020-05-29T17:53:37Z</dcterms:modified>
</cp:coreProperties>
</file>