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r\Desktop\TP Diseño\03. TP3\"/>
    </mc:Choice>
  </mc:AlternateContent>
  <xr:revisionPtr revIDLastSave="0" documentId="13_ncr:1_{CABB2FE3-1402-4F35-A32C-617668E550A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lores Requeridos" sheetId="1" r:id="rId1"/>
    <sheet name="Fcp" sheetId="2" r:id="rId2"/>
    <sheet name="Cascada" sheetId="4" r:id="rId3"/>
  </sheets>
  <definedNames>
    <definedName name="_xlnm._FilterDatabase" localSheetId="0" hidden="1">'Calores Requeridos'!$B$2:$H$2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P10" i="2"/>
  <c r="P9" i="2"/>
  <c r="P8" i="2"/>
  <c r="P7" i="2"/>
  <c r="Q8" i="2"/>
  <c r="P6" i="2"/>
  <c r="P4" i="2"/>
  <c r="P23" i="2"/>
  <c r="P22" i="2"/>
  <c r="P21" i="2"/>
  <c r="P20" i="2"/>
  <c r="Q20" i="2"/>
  <c r="P19" i="2"/>
  <c r="P18" i="2"/>
  <c r="Q18" i="2" s="1"/>
  <c r="P17" i="2"/>
  <c r="P16" i="2"/>
  <c r="P15" i="2"/>
  <c r="P14" i="2"/>
  <c r="P13" i="2"/>
  <c r="P11" i="2"/>
  <c r="P5" i="2"/>
  <c r="Q4" i="2"/>
  <c r="Q23" i="2"/>
  <c r="Q22" i="2"/>
  <c r="Q21" i="2"/>
  <c r="C65" i="4"/>
  <c r="AD66" i="4"/>
  <c r="C61" i="4"/>
  <c r="Q17" i="2"/>
  <c r="Q16" i="2"/>
  <c r="Q15" i="2"/>
  <c r="AD56" i="4"/>
  <c r="Q13" i="2"/>
  <c r="Q9" i="2"/>
  <c r="Q12" i="2"/>
  <c r="Q6" i="2"/>
  <c r="Q7" i="2"/>
  <c r="Q14" i="2"/>
  <c r="Q19" i="2"/>
  <c r="Q5" i="2"/>
  <c r="C67" i="4"/>
  <c r="C73" i="4"/>
  <c r="C24" i="4"/>
  <c r="C39" i="4"/>
  <c r="AD70" i="4"/>
  <c r="AD68" i="4"/>
  <c r="AD50" i="4"/>
  <c r="AD49" i="4"/>
  <c r="AD40" i="4"/>
  <c r="AD5" i="4"/>
  <c r="AD6" i="4"/>
  <c r="AD13" i="4"/>
  <c r="AD25" i="4"/>
  <c r="AD26" i="4"/>
  <c r="AD35" i="4"/>
  <c r="C52" i="4"/>
  <c r="AD52" i="4" s="1"/>
  <c r="V7" i="4"/>
  <c r="V10" i="4" s="1"/>
  <c r="F26" i="2"/>
  <c r="H20" i="2"/>
  <c r="J19" i="2"/>
  <c r="J14" i="2"/>
  <c r="J13" i="2"/>
  <c r="J12" i="2"/>
  <c r="J11" i="2"/>
  <c r="J10" i="2"/>
  <c r="J16" i="2"/>
  <c r="I8" i="2"/>
  <c r="I20" i="2" s="1"/>
  <c r="J7" i="2"/>
  <c r="J6" i="2"/>
  <c r="J9" i="2"/>
  <c r="J15" i="2"/>
  <c r="J17" i="2"/>
  <c r="J18" i="2"/>
  <c r="J5" i="2"/>
  <c r="J4" i="2"/>
  <c r="Q11" i="2" l="1"/>
  <c r="Q24" i="2" s="1"/>
  <c r="Q25" i="2" s="1"/>
  <c r="Q10" i="2"/>
  <c r="W7" i="4"/>
  <c r="V14" i="4"/>
  <c r="W10" i="4"/>
  <c r="J20" i="2"/>
  <c r="J8" i="2"/>
  <c r="H15" i="1"/>
  <c r="V17" i="4" l="1"/>
  <c r="W14" i="4"/>
  <c r="V20" i="4" l="1"/>
  <c r="W17" i="4"/>
  <c r="V23" i="4" l="1"/>
  <c r="W20" i="4"/>
  <c r="V27" i="4" l="1"/>
  <c r="W23" i="4"/>
  <c r="V30" i="4" l="1"/>
  <c r="W27" i="4"/>
  <c r="V33" i="4" l="1"/>
  <c r="W30" i="4"/>
  <c r="V37" i="4" l="1"/>
  <c r="W33" i="4"/>
  <c r="V41" i="4" l="1"/>
  <c r="W37" i="4"/>
  <c r="V44" i="4" l="1"/>
  <c r="W41" i="4"/>
  <c r="V47" i="4" l="1"/>
  <c r="W44" i="4"/>
  <c r="V51" i="4" l="1"/>
  <c r="W47" i="4"/>
  <c r="W51" i="4" l="1"/>
  <c r="V54" i="4"/>
  <c r="V57" i="4" l="1"/>
  <c r="W54" i="4"/>
  <c r="W57" i="4" l="1"/>
  <c r="V60" i="4"/>
  <c r="V64" i="4" l="1"/>
  <c r="W60" i="4"/>
  <c r="W64" i="4" l="1"/>
  <c r="V68" i="4"/>
  <c r="V72" i="4" l="1"/>
  <c r="W68" i="4"/>
  <c r="W72" i="4" l="1"/>
  <c r="V75" i="4"/>
  <c r="W75" i="4" s="1"/>
</calcChain>
</file>

<file path=xl/sharedStrings.xml><?xml version="1.0" encoding="utf-8"?>
<sst xmlns="http://schemas.openxmlformats.org/spreadsheetml/2006/main" count="90" uniqueCount="59">
  <si>
    <t>Descripcion</t>
  </si>
  <si>
    <t>Num Corriente</t>
  </si>
  <si>
    <t>Equipo de Simulacion</t>
  </si>
  <si>
    <t>E-100</t>
  </si>
  <si>
    <t>Condicion</t>
  </si>
  <si>
    <t>Caliente</t>
  </si>
  <si>
    <t>Tin (°C)</t>
  </si>
  <si>
    <t>Tout (°C)</t>
  </si>
  <si>
    <t>Q Simulador (kJ/hr)</t>
  </si>
  <si>
    <t>Entrada 1er Reactor</t>
  </si>
  <si>
    <t>E-101</t>
  </si>
  <si>
    <t>Fria</t>
  </si>
  <si>
    <t>Salida R11</t>
  </si>
  <si>
    <t>E-102</t>
  </si>
  <si>
    <t>Salida R12</t>
  </si>
  <si>
    <t>E-103</t>
  </si>
  <si>
    <t>Salida R13</t>
  </si>
  <si>
    <t>E-104</t>
  </si>
  <si>
    <t>E-105</t>
  </si>
  <si>
    <t>Salida K22</t>
  </si>
  <si>
    <t>E-111</t>
  </si>
  <si>
    <t>Salida K21 (Alim. Aire)</t>
  </si>
  <si>
    <t>Salida K11 (Alim. Syngas)</t>
  </si>
  <si>
    <t>Entrada 2do Reactor</t>
  </si>
  <si>
    <t>E-106</t>
  </si>
  <si>
    <t>Salida R21</t>
  </si>
  <si>
    <t>E-107</t>
  </si>
  <si>
    <t>Salida R22</t>
  </si>
  <si>
    <t>E-108</t>
  </si>
  <si>
    <t>Salida R23</t>
  </si>
  <si>
    <t>E-109</t>
  </si>
  <si>
    <t>Salida T-100</t>
  </si>
  <si>
    <t>E-110</t>
  </si>
  <si>
    <t>Total</t>
  </si>
  <si>
    <t>Tramo</t>
  </si>
  <si>
    <r>
      <t xml:space="preserve">T </t>
    </r>
    <r>
      <rPr>
        <b/>
        <vertAlign val="subscript"/>
        <sz val="11"/>
        <color theme="1"/>
        <rFont val="Calibri"/>
        <family val="2"/>
        <scheme val="minor"/>
      </rPr>
      <t>Sup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</si>
  <si>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 Inf</t>
    </r>
  </si>
  <si>
    <t>FCp</t>
  </si>
  <si>
    <t>Q Calculado</t>
  </si>
  <si>
    <t>Q Simulacion</t>
  </si>
  <si>
    <t>Error Relat</t>
  </si>
  <si>
    <t>kJ/h °C</t>
  </si>
  <si>
    <t>kJ/h</t>
  </si>
  <si>
    <t>%</t>
  </si>
  <si>
    <t>°C</t>
  </si>
  <si>
    <t xml:space="preserve"> </t>
  </si>
  <si>
    <t>Calientes</t>
  </si>
  <si>
    <t>Frías</t>
  </si>
  <si>
    <t>Totales</t>
  </si>
  <si>
    <t>Int / Corriente</t>
  </si>
  <si>
    <t>T (°C)</t>
  </si>
  <si>
    <t>Delta Int</t>
  </si>
  <si>
    <t>C</t>
  </si>
  <si>
    <t>Intervalo</t>
  </si>
  <si>
    <t>Tsup</t>
  </si>
  <si>
    <t>Tinf</t>
  </si>
  <si>
    <t>Q</t>
  </si>
  <si>
    <t xml:space="preserve"> -</t>
  </si>
  <si>
    <t>Referido a la escala caliente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</si>
</sst>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1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2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/>
    <xf numFmtId="0" fontId="0" fillId="0" borderId="3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18" xfId="0" applyBorder="1" applyAlignment="1">
      <alignment horizontal="center"/>
    </xf>
    <xf numFmtId="4" fontId="0" fillId="0" borderId="0" xfId="0" applyNumberFormat="1"/>
    <xf numFmtId="0" fontId="0" fillId="2" borderId="4" xfId="0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44" xfId="0" applyBorder="1"/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46" xfId="0" applyBorder="1"/>
    <xf numFmtId="0" fontId="0" fillId="0" borderId="50" xfId="0" applyBorder="1"/>
    <xf numFmtId="0" fontId="1" fillId="0" borderId="45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32" xfId="0" applyFont="1" applyBorder="1" applyAlignment="1">
      <alignment horizontal="righ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vertical="center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537882</xdr:colOff>
      <xdr:row>17</xdr:row>
      <xdr:rowOff>33618</xdr:rowOff>
    </xdr:from>
    <xdr:to>
      <xdr:col>23</xdr:col>
      <xdr:colOff>424204</xdr:colOff>
      <xdr:row>20</xdr:row>
      <xdr:rowOff>144655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74C1294-8804-4C07-9587-D7D3CD48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6941" y="3316942"/>
          <a:ext cx="4458322" cy="704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51</xdr:row>
      <xdr:rowOff>179294</xdr:rowOff>
    </xdr:from>
    <xdr:to>
      <xdr:col>4</xdr:col>
      <xdr:colOff>0</xdr:colOff>
      <xdr:row>70</xdr:row>
      <xdr:rowOff>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952281E4-F260-43DE-A9DE-36CA175CECB3}"/>
            </a:ext>
          </a:extLst>
        </xdr:cNvPr>
        <xdr:cNvCxnSpPr/>
      </xdr:nvCxnSpPr>
      <xdr:spPr>
        <a:xfrm>
          <a:off x="2667000" y="8942294"/>
          <a:ext cx="0" cy="314885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11206</xdr:rowOff>
    </xdr:from>
    <xdr:to>
      <xdr:col>6</xdr:col>
      <xdr:colOff>0</xdr:colOff>
      <xdr:row>40</xdr:row>
      <xdr:rowOff>11206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508F9FC-C7C8-45AC-B60F-44216DFA8FB6}"/>
            </a:ext>
          </a:extLst>
        </xdr:cNvPr>
        <xdr:cNvCxnSpPr/>
      </xdr:nvCxnSpPr>
      <xdr:spPr>
        <a:xfrm>
          <a:off x="3429000" y="4381500"/>
          <a:ext cx="0" cy="2498912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6723</xdr:colOff>
      <xdr:row>25</xdr:row>
      <xdr:rowOff>0</xdr:rowOff>
    </xdr:from>
    <xdr:to>
      <xdr:col>8</xdr:col>
      <xdr:colOff>6723</xdr:colOff>
      <xdr:row>40</xdr:row>
      <xdr:rowOff>6723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3ECA484-AAAE-46F6-9490-372026D087C4}"/>
            </a:ext>
          </a:extLst>
        </xdr:cNvPr>
        <xdr:cNvCxnSpPr/>
      </xdr:nvCxnSpPr>
      <xdr:spPr>
        <a:xfrm>
          <a:off x="4197723" y="4370294"/>
          <a:ext cx="0" cy="250563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133350</xdr:rowOff>
    </xdr:from>
    <xdr:to>
      <xdr:col>10</xdr:col>
      <xdr:colOff>0</xdr:colOff>
      <xdr:row>68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89D6CDA-2131-43B9-8BAD-705F1253D3B6}"/>
            </a:ext>
          </a:extLst>
        </xdr:cNvPr>
        <xdr:cNvCxnSpPr/>
      </xdr:nvCxnSpPr>
      <xdr:spPr>
        <a:xfrm>
          <a:off x="4953000" y="6076950"/>
          <a:ext cx="0" cy="55245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141194</xdr:rowOff>
    </xdr:from>
    <xdr:to>
      <xdr:col>12</xdr:col>
      <xdr:colOff>0</xdr:colOff>
      <xdr:row>70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E6B1930-9CFE-41A1-A941-889556F3044E}"/>
            </a:ext>
          </a:extLst>
        </xdr:cNvPr>
        <xdr:cNvCxnSpPr/>
      </xdr:nvCxnSpPr>
      <xdr:spPr>
        <a:xfrm>
          <a:off x="5715000" y="8612841"/>
          <a:ext cx="0" cy="347830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372596</xdr:colOff>
      <xdr:row>49</xdr:row>
      <xdr:rowOff>1681</xdr:rowOff>
    </xdr:from>
    <xdr:to>
      <xdr:col>13</xdr:col>
      <xdr:colOff>372596</xdr:colOff>
      <xdr:row>70</xdr:row>
      <xdr:rowOff>11206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0DBB77B-9A77-49B5-98E5-D327F8961456}"/>
            </a:ext>
          </a:extLst>
        </xdr:cNvPr>
        <xdr:cNvCxnSpPr/>
      </xdr:nvCxnSpPr>
      <xdr:spPr>
        <a:xfrm>
          <a:off x="6468596" y="8473328"/>
          <a:ext cx="0" cy="36290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0</xdr:rowOff>
    </xdr:from>
    <xdr:to>
      <xdr:col>16</xdr:col>
      <xdr:colOff>0</xdr:colOff>
      <xdr:row>26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5340BFA-42E5-465F-939E-BF2587AADBA7}"/>
            </a:ext>
          </a:extLst>
        </xdr:cNvPr>
        <xdr:cNvCxnSpPr/>
      </xdr:nvCxnSpPr>
      <xdr:spPr>
        <a:xfrm>
          <a:off x="7239000" y="1019735"/>
          <a:ext cx="0" cy="349623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1120</xdr:colOff>
      <xdr:row>5</xdr:row>
      <xdr:rowOff>12886</xdr:rowOff>
    </xdr:from>
    <xdr:to>
      <xdr:col>18</xdr:col>
      <xdr:colOff>1120</xdr:colOff>
      <xdr:row>26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7AF9F6A-5996-409A-9254-545AE6DFAAB5}"/>
            </a:ext>
          </a:extLst>
        </xdr:cNvPr>
        <xdr:cNvCxnSpPr/>
      </xdr:nvCxnSpPr>
      <xdr:spPr>
        <a:xfrm>
          <a:off x="8002120" y="886945"/>
          <a:ext cx="0" cy="362902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2240</xdr:colOff>
      <xdr:row>13</xdr:row>
      <xdr:rowOff>3362</xdr:rowOff>
    </xdr:from>
    <xdr:to>
      <xdr:col>20</xdr:col>
      <xdr:colOff>2240</xdr:colOff>
      <xdr:row>70</xdr:row>
      <xdr:rowOff>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6138D1-1FFC-4735-B67F-7ADEA3A21200}"/>
            </a:ext>
          </a:extLst>
        </xdr:cNvPr>
        <xdr:cNvCxnSpPr/>
      </xdr:nvCxnSpPr>
      <xdr:spPr>
        <a:xfrm>
          <a:off x="17985440" y="2108387"/>
          <a:ext cx="0" cy="958831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38</xdr:row>
      <xdr:rowOff>134471</xdr:rowOff>
    </xdr:from>
    <xdr:to>
      <xdr:col>24</xdr:col>
      <xdr:colOff>0</xdr:colOff>
      <xdr:row>61</xdr:row>
      <xdr:rowOff>22412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3EF81B11-3584-4E93-9ABB-1E6BE51A6A00}"/>
            </a:ext>
          </a:extLst>
        </xdr:cNvPr>
        <xdr:cNvCxnSpPr/>
      </xdr:nvCxnSpPr>
      <xdr:spPr>
        <a:xfrm flipV="1">
          <a:off x="10555941" y="6712324"/>
          <a:ext cx="0" cy="398929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376518</xdr:colOff>
      <xdr:row>23</xdr:row>
      <xdr:rowOff>134471</xdr:rowOff>
    </xdr:from>
    <xdr:to>
      <xdr:col>25</xdr:col>
      <xdr:colOff>376518</xdr:colOff>
      <xdr:row>67</xdr:row>
      <xdr:rowOff>22411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2DC326F1-BD90-4DC9-BD6F-823F6460642A}"/>
            </a:ext>
          </a:extLst>
        </xdr:cNvPr>
        <xdr:cNvCxnSpPr/>
      </xdr:nvCxnSpPr>
      <xdr:spPr>
        <a:xfrm flipV="1">
          <a:off x="11313459" y="4213412"/>
          <a:ext cx="0" cy="7272617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13447</xdr:colOff>
      <xdr:row>69</xdr:row>
      <xdr:rowOff>190500</xdr:rowOff>
    </xdr:from>
    <xdr:to>
      <xdr:col>28</xdr:col>
      <xdr:colOff>13447</xdr:colOff>
      <xdr:row>73</xdr:row>
      <xdr:rowOff>2243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41E9DC4B-3181-435E-A656-93762DCF79E6}"/>
            </a:ext>
          </a:extLst>
        </xdr:cNvPr>
        <xdr:cNvCxnSpPr/>
      </xdr:nvCxnSpPr>
      <xdr:spPr>
        <a:xfrm flipV="1">
          <a:off x="12093388" y="12046324"/>
          <a:ext cx="0" cy="59615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89647</xdr:colOff>
      <xdr:row>1</xdr:row>
      <xdr:rowOff>0</xdr:rowOff>
    </xdr:from>
    <xdr:to>
      <xdr:col>37</xdr:col>
      <xdr:colOff>737969</xdr:colOff>
      <xdr:row>5</xdr:row>
      <xdr:rowOff>21389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7A91C00-8443-4E34-BD19-9F2B03851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8" y="190500"/>
          <a:ext cx="4458322" cy="70494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0</xdr:colOff>
      <xdr:row>55</xdr:row>
      <xdr:rowOff>190500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F5EEA8F-4656-43F3-8271-B3869651147D}"/>
            </a:ext>
          </a:extLst>
        </xdr:cNvPr>
        <xdr:cNvCxnSpPr/>
      </xdr:nvCxnSpPr>
      <xdr:spPr>
        <a:xfrm>
          <a:off x="4953000" y="6086475"/>
          <a:ext cx="0" cy="356235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28575</xdr:rowOff>
    </xdr:from>
    <xdr:to>
      <xdr:col>20</xdr:col>
      <xdr:colOff>0</xdr:colOff>
      <xdr:row>59</xdr:row>
      <xdr:rowOff>190500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C71067D-C40C-4AF0-A059-E2CE9C5976DE}"/>
            </a:ext>
          </a:extLst>
        </xdr:cNvPr>
        <xdr:cNvCxnSpPr/>
      </xdr:nvCxnSpPr>
      <xdr:spPr>
        <a:xfrm>
          <a:off x="8763000" y="2190750"/>
          <a:ext cx="0" cy="82391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48</xdr:row>
      <xdr:rowOff>85725</xdr:rowOff>
    </xdr:from>
    <xdr:to>
      <xdr:col>20</xdr:col>
      <xdr:colOff>0</xdr:colOff>
      <xdr:row>66</xdr:row>
      <xdr:rowOff>19050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8F46EF2-27AA-4AE4-9297-E78342F1B959}"/>
            </a:ext>
          </a:extLst>
        </xdr:cNvPr>
        <xdr:cNvCxnSpPr/>
      </xdr:nvCxnSpPr>
      <xdr:spPr>
        <a:xfrm>
          <a:off x="8763000" y="8334375"/>
          <a:ext cx="0" cy="29813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64</xdr:row>
      <xdr:rowOff>114300</xdr:rowOff>
    </xdr:from>
    <xdr:to>
      <xdr:col>26</xdr:col>
      <xdr:colOff>0</xdr:colOff>
      <xdr:row>67</xdr:row>
      <xdr:rowOff>22411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CA866B50-4574-4B6A-80C9-25B2188B2A2B}"/>
            </a:ext>
          </a:extLst>
        </xdr:cNvPr>
        <xdr:cNvCxnSpPr/>
      </xdr:nvCxnSpPr>
      <xdr:spPr>
        <a:xfrm flipV="1">
          <a:off x="11317941" y="11230535"/>
          <a:ext cx="0" cy="34514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17"/>
  <sheetViews>
    <sheetView workbookViewId="0">
      <selection activeCell="B14" sqref="B14:C14"/>
    </sheetView>
  </sheetViews>
  <sheetFormatPr baseColWidth="10" defaultColWidth="9.140625" defaultRowHeight="15" x14ac:dyDescent="0.25"/>
  <cols>
    <col min="2" max="2" width="14.140625" bestFit="1" customWidth="1"/>
    <col min="3" max="3" width="23.140625" bestFit="1" customWidth="1"/>
    <col min="4" max="4" width="11.85546875" customWidth="1"/>
    <col min="5" max="5" width="10.28515625" customWidth="1"/>
    <col min="6" max="7" width="7" customWidth="1"/>
    <col min="8" max="8" width="14.140625" customWidth="1"/>
  </cols>
  <sheetData>
    <row r="2" spans="2:9" ht="35.25" customHeight="1" x14ac:dyDescent="0.25">
      <c r="B2" s="4" t="s">
        <v>1</v>
      </c>
      <c r="C2" s="4" t="s">
        <v>0</v>
      </c>
      <c r="D2" s="4" t="s">
        <v>2</v>
      </c>
      <c r="E2" s="4" t="s">
        <v>4</v>
      </c>
      <c r="F2" s="4" t="s">
        <v>6</v>
      </c>
      <c r="G2" s="4" t="s">
        <v>7</v>
      </c>
      <c r="H2" s="4" t="s">
        <v>8</v>
      </c>
      <c r="I2" s="2"/>
    </row>
    <row r="3" spans="2:9" x14ac:dyDescent="0.25">
      <c r="B3" s="5">
        <v>2</v>
      </c>
      <c r="C3" s="5" t="s">
        <v>22</v>
      </c>
      <c r="D3" s="5" t="s">
        <v>3</v>
      </c>
      <c r="E3" s="5" t="s">
        <v>5</v>
      </c>
      <c r="F3" s="6">
        <v>136.6</v>
      </c>
      <c r="G3" s="5">
        <v>35</v>
      </c>
      <c r="H3" s="7">
        <v>574290.86637738603</v>
      </c>
    </row>
    <row r="4" spans="2:9" x14ac:dyDescent="0.25">
      <c r="B4" s="5">
        <v>7</v>
      </c>
      <c r="C4" s="5" t="s">
        <v>12</v>
      </c>
      <c r="D4" s="5" t="s">
        <v>13</v>
      </c>
      <c r="E4" s="5" t="s">
        <v>5</v>
      </c>
      <c r="F4" s="6">
        <v>287</v>
      </c>
      <c r="G4" s="5">
        <v>201.9</v>
      </c>
      <c r="H4" s="7">
        <v>2391062.0677705901</v>
      </c>
    </row>
    <row r="5" spans="2:9" x14ac:dyDescent="0.25">
      <c r="B5" s="5">
        <v>9</v>
      </c>
      <c r="C5" s="5" t="s">
        <v>14</v>
      </c>
      <c r="D5" s="5" t="s">
        <v>15</v>
      </c>
      <c r="E5" s="5" t="s">
        <v>5</v>
      </c>
      <c r="F5" s="6">
        <v>287</v>
      </c>
      <c r="G5" s="5">
        <v>201.9</v>
      </c>
      <c r="H5" s="7">
        <v>2348211.6780188801</v>
      </c>
    </row>
    <row r="6" spans="2:9" x14ac:dyDescent="0.25">
      <c r="B6" s="5">
        <v>11</v>
      </c>
      <c r="C6" s="5" t="s">
        <v>16</v>
      </c>
      <c r="D6" s="5" t="s">
        <v>17</v>
      </c>
      <c r="E6" s="5" t="s">
        <v>5</v>
      </c>
      <c r="F6" s="6">
        <v>231.4</v>
      </c>
      <c r="G6" s="5">
        <v>40</v>
      </c>
      <c r="H6" s="7">
        <v>7065518.0843466399</v>
      </c>
    </row>
    <row r="7" spans="2:9" x14ac:dyDescent="0.25">
      <c r="B7" s="5">
        <v>24</v>
      </c>
      <c r="C7" s="5" t="s">
        <v>21</v>
      </c>
      <c r="D7" s="5" t="s">
        <v>18</v>
      </c>
      <c r="E7" s="5" t="s">
        <v>5</v>
      </c>
      <c r="F7" s="6">
        <v>147.80000000000001</v>
      </c>
      <c r="G7" s="5">
        <v>35</v>
      </c>
      <c r="H7" s="7">
        <v>2122623.2663119901</v>
      </c>
    </row>
    <row r="8" spans="2:9" x14ac:dyDescent="0.25">
      <c r="B8" s="5">
        <v>26</v>
      </c>
      <c r="C8" s="5" t="s">
        <v>19</v>
      </c>
      <c r="D8" s="5" t="s">
        <v>20</v>
      </c>
      <c r="E8" s="5" t="s">
        <v>5</v>
      </c>
      <c r="F8" s="6">
        <v>150.1</v>
      </c>
      <c r="G8" s="5">
        <v>35</v>
      </c>
      <c r="H8" s="7">
        <v>2171591.25428474</v>
      </c>
    </row>
    <row r="9" spans="2:9" x14ac:dyDescent="0.25">
      <c r="B9" s="5">
        <v>33</v>
      </c>
      <c r="C9" s="5" t="s">
        <v>25</v>
      </c>
      <c r="D9" s="5" t="s">
        <v>26</v>
      </c>
      <c r="E9" s="5" t="s">
        <v>5</v>
      </c>
      <c r="F9" s="5">
        <v>406.5</v>
      </c>
      <c r="G9" s="5">
        <v>282</v>
      </c>
      <c r="H9" s="7">
        <v>2867011.02250046</v>
      </c>
    </row>
    <row r="10" spans="2:9" x14ac:dyDescent="0.25">
      <c r="B10" s="5">
        <v>35</v>
      </c>
      <c r="C10" s="5" t="s">
        <v>27</v>
      </c>
      <c r="D10" s="5" t="s">
        <v>28</v>
      </c>
      <c r="E10" s="5" t="s">
        <v>5</v>
      </c>
      <c r="F10" s="5">
        <v>406.8</v>
      </c>
      <c r="G10" s="5">
        <v>282</v>
      </c>
      <c r="H10" s="7">
        <v>2878217.9086702801</v>
      </c>
    </row>
    <row r="11" spans="2:9" x14ac:dyDescent="0.25">
      <c r="B11" s="5">
        <v>37</v>
      </c>
      <c r="C11" s="5" t="s">
        <v>29</v>
      </c>
      <c r="D11" s="5" t="s">
        <v>30</v>
      </c>
      <c r="E11" s="5" t="s">
        <v>5</v>
      </c>
      <c r="F11" s="5">
        <v>360.9</v>
      </c>
      <c r="G11" s="5">
        <v>35</v>
      </c>
      <c r="H11" s="7">
        <v>9384511.9135613292</v>
      </c>
    </row>
    <row r="12" spans="2:9" x14ac:dyDescent="0.25">
      <c r="B12" s="5">
        <v>5</v>
      </c>
      <c r="C12" s="5" t="s">
        <v>9</v>
      </c>
      <c r="D12" s="5" t="s">
        <v>10</v>
      </c>
      <c r="E12" s="5" t="s">
        <v>11</v>
      </c>
      <c r="F12" s="6">
        <v>69.22</v>
      </c>
      <c r="G12" s="5">
        <v>201.9</v>
      </c>
      <c r="H12" s="7">
        <v>-3767185.3654153198</v>
      </c>
    </row>
    <row r="13" spans="2:9" x14ac:dyDescent="0.25">
      <c r="B13" s="5">
        <v>31</v>
      </c>
      <c r="C13" s="5" t="s">
        <v>23</v>
      </c>
      <c r="D13" s="5" t="s">
        <v>24</v>
      </c>
      <c r="E13" s="5" t="s">
        <v>11</v>
      </c>
      <c r="F13" s="6">
        <v>34.97</v>
      </c>
      <c r="G13" s="5">
        <v>282</v>
      </c>
      <c r="H13" s="7">
        <v>-6094562.2754007597</v>
      </c>
    </row>
    <row r="14" spans="2:9" ht="15.75" thickBot="1" x14ac:dyDescent="0.3">
      <c r="B14" s="5">
        <v>44</v>
      </c>
      <c r="C14" s="5" t="s">
        <v>31</v>
      </c>
      <c r="D14" s="5" t="s">
        <v>32</v>
      </c>
      <c r="E14" s="5" t="s">
        <v>11</v>
      </c>
      <c r="F14" s="8">
        <v>-6.2</v>
      </c>
      <c r="G14" s="8">
        <v>25</v>
      </c>
      <c r="H14" s="9">
        <v>-191102.49317041601</v>
      </c>
    </row>
    <row r="15" spans="2:9" ht="15.75" thickBot="1" x14ac:dyDescent="0.3">
      <c r="B15" s="1"/>
      <c r="C15" s="1"/>
      <c r="D15" s="1"/>
      <c r="E15" s="1"/>
      <c r="F15" s="10" t="s">
        <v>33</v>
      </c>
      <c r="G15" s="11"/>
      <c r="H15" s="12">
        <f>SUM(H3:H14)</f>
        <v>21750187.927855797</v>
      </c>
    </row>
    <row r="16" spans="2:9" x14ac:dyDescent="0.25">
      <c r="B16" s="1"/>
      <c r="C16" s="1"/>
      <c r="D16" s="1"/>
      <c r="E16" s="1"/>
      <c r="F16" s="1"/>
      <c r="G16" s="1"/>
      <c r="H16" s="3"/>
    </row>
    <row r="17" spans="2:8" x14ac:dyDescent="0.25">
      <c r="B17" s="1"/>
      <c r="C17" s="1"/>
      <c r="D17" s="1"/>
      <c r="E17" s="1"/>
      <c r="F17" s="1"/>
      <c r="G17" s="1"/>
      <c r="H17" s="3"/>
    </row>
  </sheetData>
  <autoFilter ref="B2:H2" xr:uid="{2EB057F6-3DD1-4F92-8264-3BB089994ADA}">
    <sortState xmlns:xlrd2="http://schemas.microsoft.com/office/spreadsheetml/2017/richdata2" ref="B3:H14">
      <sortCondition ref="E2"/>
    </sortState>
  </autoFilter>
  <mergeCells count="1"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57FD-0F35-48A9-8C5B-0BD1E44C88E1}">
  <sheetPr codeName="Hoja2"/>
  <dimension ref="A1:S28"/>
  <sheetViews>
    <sheetView tabSelected="1" zoomScale="85" zoomScaleNormal="85" workbookViewId="0">
      <selection activeCell="O29" sqref="O29"/>
    </sheetView>
  </sheetViews>
  <sheetFormatPr baseColWidth="10" defaultRowHeight="15" x14ac:dyDescent="0.25"/>
  <cols>
    <col min="3" max="3" width="22.7109375" customWidth="1"/>
    <col min="8" max="9" width="12.7109375" bestFit="1" customWidth="1"/>
    <col min="10" max="10" width="10.28515625" bestFit="1" customWidth="1"/>
    <col min="11" max="11" width="15.28515625" bestFit="1" customWidth="1"/>
    <col min="15" max="15" width="13.5703125" bestFit="1" customWidth="1"/>
  </cols>
  <sheetData>
    <row r="1" spans="1:19" ht="15.75" thickBot="1" x14ac:dyDescent="0.3"/>
    <row r="2" spans="1:19" ht="15.75" customHeight="1" x14ac:dyDescent="0.25">
      <c r="B2" s="51" t="s">
        <v>1</v>
      </c>
      <c r="C2" s="53" t="s">
        <v>0</v>
      </c>
      <c r="D2" s="59" t="s">
        <v>34</v>
      </c>
      <c r="E2" s="52" t="s">
        <v>36</v>
      </c>
      <c r="F2" s="52" t="s">
        <v>35</v>
      </c>
      <c r="G2" s="52" t="s">
        <v>37</v>
      </c>
      <c r="H2" s="52" t="s">
        <v>38</v>
      </c>
      <c r="I2" s="52" t="s">
        <v>39</v>
      </c>
      <c r="J2" s="53" t="s">
        <v>40</v>
      </c>
      <c r="M2" s="123" t="s">
        <v>53</v>
      </c>
      <c r="N2" s="123" t="s">
        <v>54</v>
      </c>
      <c r="O2" s="123" t="s">
        <v>55</v>
      </c>
      <c r="P2" s="123" t="s">
        <v>37</v>
      </c>
      <c r="Q2" s="123" t="s">
        <v>56</v>
      </c>
    </row>
    <row r="3" spans="1:19" ht="15.75" thickBot="1" x14ac:dyDescent="0.3">
      <c r="B3" s="54"/>
      <c r="C3" s="64"/>
      <c r="D3" s="60"/>
      <c r="E3" s="47" t="s">
        <v>44</v>
      </c>
      <c r="F3" s="47" t="s">
        <v>44</v>
      </c>
      <c r="G3" s="47" t="s">
        <v>41</v>
      </c>
      <c r="H3" s="47" t="s">
        <v>42</v>
      </c>
      <c r="I3" s="47" t="s">
        <v>42</v>
      </c>
      <c r="J3" s="55" t="s">
        <v>43</v>
      </c>
      <c r="M3" s="124" t="s">
        <v>57</v>
      </c>
      <c r="N3" s="124" t="s">
        <v>44</v>
      </c>
      <c r="O3" s="124" t="s">
        <v>44</v>
      </c>
      <c r="P3" s="124" t="s">
        <v>41</v>
      </c>
      <c r="Q3" s="124" t="s">
        <v>42</v>
      </c>
      <c r="S3" s="125" t="s">
        <v>58</v>
      </c>
    </row>
    <row r="4" spans="1:19" x14ac:dyDescent="0.25">
      <c r="A4" s="56" t="s">
        <v>46</v>
      </c>
      <c r="B4" s="65">
        <v>2</v>
      </c>
      <c r="C4" s="66" t="s">
        <v>22</v>
      </c>
      <c r="D4" s="61">
        <v>1</v>
      </c>
      <c r="E4" s="17">
        <v>35</v>
      </c>
      <c r="F4" s="17">
        <v>136.6</v>
      </c>
      <c r="G4" s="18">
        <v>5650.4</v>
      </c>
      <c r="H4" s="19">
        <v>572954.08263152093</v>
      </c>
      <c r="I4" s="19">
        <v>574290.86637738603</v>
      </c>
      <c r="J4" s="20">
        <f>(H4-I4)/I4*100</f>
        <v>-0.23277120081980524</v>
      </c>
      <c r="K4" s="81"/>
      <c r="M4" s="122">
        <v>1</v>
      </c>
      <c r="N4" s="5">
        <v>406.8</v>
      </c>
      <c r="O4" s="5">
        <v>406.5</v>
      </c>
      <c r="P4" s="126">
        <f>+Fcp!G12</f>
        <v>23063.68</v>
      </c>
      <c r="Q4" s="127">
        <f>+P4*(N4-O4)</f>
        <v>6919.1040000002622</v>
      </c>
    </row>
    <row r="5" spans="1:19" x14ac:dyDescent="0.25">
      <c r="A5" s="57"/>
      <c r="B5" s="67">
        <v>7</v>
      </c>
      <c r="C5" s="68" t="s">
        <v>12</v>
      </c>
      <c r="D5" s="62">
        <v>1</v>
      </c>
      <c r="E5" s="13">
        <v>201.9</v>
      </c>
      <c r="F5" s="13">
        <v>287</v>
      </c>
      <c r="G5" s="15">
        <v>28091.9</v>
      </c>
      <c r="H5" s="7">
        <v>2387814.7906576321</v>
      </c>
      <c r="I5" s="7">
        <v>2391062.0677705901</v>
      </c>
      <c r="J5" s="37">
        <f>(H5-I5)/I5*100</f>
        <v>-0.13580898449807957</v>
      </c>
      <c r="K5" s="81"/>
      <c r="M5" s="122">
        <v>2</v>
      </c>
      <c r="N5" s="5">
        <v>406.5</v>
      </c>
      <c r="O5" s="5">
        <v>360.8</v>
      </c>
      <c r="P5" s="126">
        <f>+G11+G12</f>
        <v>46103.877</v>
      </c>
      <c r="Q5" s="127">
        <f>+P5*(N5-O5)</f>
        <v>2106947.1788999997</v>
      </c>
    </row>
    <row r="6" spans="1:19" x14ac:dyDescent="0.25">
      <c r="A6" s="57"/>
      <c r="B6" s="69">
        <v>9</v>
      </c>
      <c r="C6" s="70" t="s">
        <v>14</v>
      </c>
      <c r="D6" s="63">
        <v>1</v>
      </c>
      <c r="E6" s="24">
        <v>201.9</v>
      </c>
      <c r="F6" s="24">
        <v>287</v>
      </c>
      <c r="G6" s="25">
        <v>27598.5</v>
      </c>
      <c r="H6" s="9">
        <v>2345876.4771148264</v>
      </c>
      <c r="I6" s="9">
        <v>2348211.6780188801</v>
      </c>
      <c r="J6" s="38">
        <f>(H6-I6)/I6*100</f>
        <v>-9.9445928402152356E-2</v>
      </c>
      <c r="K6" s="81"/>
      <c r="M6" s="122">
        <v>3</v>
      </c>
      <c r="N6" s="5">
        <v>360.8</v>
      </c>
      <c r="O6" s="5">
        <v>292</v>
      </c>
      <c r="P6" s="126">
        <f>+G11+G12+G15</f>
        <v>68502.3</v>
      </c>
      <c r="Q6" s="127">
        <f t="shared" ref="Q6:Q23" si="0">+P6*(N6-O6)</f>
        <v>4712958.2400000012</v>
      </c>
    </row>
    <row r="7" spans="1:19" x14ac:dyDescent="0.25">
      <c r="A7" s="57"/>
      <c r="B7" s="71">
        <v>11</v>
      </c>
      <c r="C7" s="72" t="s">
        <v>16</v>
      </c>
      <c r="D7" s="29">
        <v>1</v>
      </c>
      <c r="E7" s="29">
        <v>40</v>
      </c>
      <c r="F7" s="29">
        <v>102</v>
      </c>
      <c r="G7" s="30">
        <v>55955.5</v>
      </c>
      <c r="H7" s="31">
        <v>3458050.8980712295</v>
      </c>
      <c r="I7" s="31">
        <v>3524807.1565554142</v>
      </c>
      <c r="J7" s="39">
        <f>(H7-I7)/I7*100</f>
        <v>-1.8938981770969192</v>
      </c>
      <c r="K7" s="81"/>
      <c r="M7" s="122">
        <v>4</v>
      </c>
      <c r="N7" s="5">
        <v>292</v>
      </c>
      <c r="O7" s="5">
        <v>287</v>
      </c>
      <c r="P7" s="126">
        <f>+G11+G12+G15-G18</f>
        <v>46689.098010000002</v>
      </c>
      <c r="Q7" s="127">
        <f t="shared" si="0"/>
        <v>233445.49005000002</v>
      </c>
    </row>
    <row r="8" spans="1:19" x14ac:dyDescent="0.25">
      <c r="A8" s="57"/>
      <c r="B8" s="73"/>
      <c r="C8" s="74"/>
      <c r="D8" s="32">
        <v>2</v>
      </c>
      <c r="E8" s="32">
        <v>102</v>
      </c>
      <c r="F8" s="32">
        <v>231.4</v>
      </c>
      <c r="G8" s="33">
        <v>27060.9</v>
      </c>
      <c r="H8" s="34">
        <v>3507093.2074428126</v>
      </c>
      <c r="I8" s="34">
        <f>'Calores Requeridos'!H6-Fcp!I7</f>
        <v>3540710.9277912257</v>
      </c>
      <c r="J8" s="40">
        <f>(H8-I8)/I8*100</f>
        <v>-0.94946243943683317</v>
      </c>
      <c r="K8" s="81"/>
      <c r="M8" s="122">
        <v>5</v>
      </c>
      <c r="N8" s="5">
        <v>287</v>
      </c>
      <c r="O8" s="5">
        <v>282</v>
      </c>
      <c r="P8" s="126">
        <f>+G5+G6+G11+G12+G15-G18</f>
        <v>102379.49801</v>
      </c>
      <c r="Q8" s="127">
        <f t="shared" si="0"/>
        <v>511897.49004999996</v>
      </c>
    </row>
    <row r="9" spans="1:19" x14ac:dyDescent="0.25">
      <c r="A9" s="57"/>
      <c r="B9" s="69">
        <v>24</v>
      </c>
      <c r="C9" s="70" t="s">
        <v>21</v>
      </c>
      <c r="D9" s="62">
        <v>1</v>
      </c>
      <c r="E9" s="13">
        <v>35</v>
      </c>
      <c r="F9" s="13">
        <v>147.80000000000001</v>
      </c>
      <c r="G9" s="15">
        <v>18844.060000000001</v>
      </c>
      <c r="H9" s="16">
        <v>2121842.0808215295</v>
      </c>
      <c r="I9" s="7">
        <v>2122623.2663119901</v>
      </c>
      <c r="J9" s="37">
        <f>(H9-I9)/I9*100</f>
        <v>-3.6802832742801925E-2</v>
      </c>
      <c r="K9" s="81"/>
      <c r="M9" s="122">
        <v>6</v>
      </c>
      <c r="N9" s="5">
        <v>282</v>
      </c>
      <c r="O9" s="5">
        <v>231.4</v>
      </c>
      <c r="P9" s="126">
        <f>+G5+G6-G18+G15</f>
        <v>56275.621010000003</v>
      </c>
      <c r="Q9" s="127">
        <f t="shared" si="0"/>
        <v>2847546.4231059998</v>
      </c>
    </row>
    <row r="10" spans="1:19" x14ac:dyDescent="0.25">
      <c r="A10" s="57"/>
      <c r="B10" s="69">
        <v>26</v>
      </c>
      <c r="C10" s="70" t="s">
        <v>19</v>
      </c>
      <c r="D10" s="62">
        <v>1</v>
      </c>
      <c r="E10" s="13">
        <v>35</v>
      </c>
      <c r="F10" s="13">
        <v>150.1</v>
      </c>
      <c r="G10" s="15">
        <v>18883.646000000001</v>
      </c>
      <c r="H10" s="7">
        <v>2173447.3039487884</v>
      </c>
      <c r="I10" s="7">
        <v>2171591.25428474</v>
      </c>
      <c r="J10" s="37">
        <f>(H10-I10)/I10*100</f>
        <v>8.5469568013148395E-2</v>
      </c>
      <c r="K10" s="81"/>
      <c r="M10" s="122">
        <v>7</v>
      </c>
      <c r="N10" s="5">
        <v>231.4</v>
      </c>
      <c r="O10" s="5">
        <v>211.9</v>
      </c>
      <c r="P10" s="126">
        <f>+G5+G6+G8-G18+G15</f>
        <v>83336.521009999997</v>
      </c>
      <c r="Q10" s="127">
        <f t="shared" si="0"/>
        <v>1625062.1596949999</v>
      </c>
    </row>
    <row r="11" spans="1:19" x14ac:dyDescent="0.25">
      <c r="A11" s="57"/>
      <c r="B11" s="69">
        <v>33</v>
      </c>
      <c r="C11" s="70" t="s">
        <v>25</v>
      </c>
      <c r="D11" s="62">
        <v>1</v>
      </c>
      <c r="E11" s="13">
        <v>282</v>
      </c>
      <c r="F11" s="13">
        <v>406.5</v>
      </c>
      <c r="G11" s="15">
        <v>23040.197</v>
      </c>
      <c r="H11" s="7">
        <v>2868504.6355662765</v>
      </c>
      <c r="I11" s="7">
        <v>2867011.02250046</v>
      </c>
      <c r="J11" s="37">
        <f>(H11-I11)/I11*100</f>
        <v>5.2096523316251822E-2</v>
      </c>
      <c r="K11" s="81"/>
      <c r="M11" s="122">
        <v>8</v>
      </c>
      <c r="N11" s="5">
        <v>211.9</v>
      </c>
      <c r="O11" s="5">
        <v>201.9</v>
      </c>
      <c r="P11" s="126">
        <f>+P10-Fcp!G16</f>
        <v>54961.621009999995</v>
      </c>
      <c r="Q11" s="127">
        <f t="shared" si="0"/>
        <v>549616.21009999991</v>
      </c>
    </row>
    <row r="12" spans="1:19" x14ac:dyDescent="0.25">
      <c r="A12" s="57"/>
      <c r="B12" s="75">
        <v>35</v>
      </c>
      <c r="C12" s="76" t="s">
        <v>27</v>
      </c>
      <c r="D12" s="63">
        <v>1</v>
      </c>
      <c r="E12" s="24">
        <v>282</v>
      </c>
      <c r="F12" s="24">
        <v>406.8</v>
      </c>
      <c r="G12" s="25">
        <v>23063.68</v>
      </c>
      <c r="H12" s="9">
        <v>2878347.2974288352</v>
      </c>
      <c r="I12" s="9">
        <v>2878217.9086702801</v>
      </c>
      <c r="J12" s="38">
        <f>(H12-I12)/I12*100</f>
        <v>4.4954469279510365E-3</v>
      </c>
      <c r="K12" s="81"/>
      <c r="M12" s="122">
        <v>9</v>
      </c>
      <c r="N12" s="5">
        <v>201.9</v>
      </c>
      <c r="O12" s="5">
        <v>150.1</v>
      </c>
      <c r="P12" s="126">
        <f>+G8-G16-G18+G15</f>
        <v>-728.77899000000252</v>
      </c>
      <c r="Q12" s="127">
        <f t="shared" si="0"/>
        <v>-37750.75168200014</v>
      </c>
    </row>
    <row r="13" spans="1:19" x14ac:dyDescent="0.25">
      <c r="A13" s="57"/>
      <c r="B13" s="71">
        <v>37</v>
      </c>
      <c r="C13" s="72" t="s">
        <v>29</v>
      </c>
      <c r="D13" s="29">
        <v>1</v>
      </c>
      <c r="E13" s="29">
        <v>35</v>
      </c>
      <c r="F13" s="29">
        <v>50</v>
      </c>
      <c r="G13" s="30">
        <v>42355.96</v>
      </c>
      <c r="H13" s="31">
        <v>635339.43892305344</v>
      </c>
      <c r="I13" s="31">
        <v>637208.3607144393</v>
      </c>
      <c r="J13" s="39">
        <f>(H13-I13)/I13*100</f>
        <v>-0.29329837877369036</v>
      </c>
      <c r="K13" s="81"/>
      <c r="M13" s="122">
        <v>10</v>
      </c>
      <c r="N13" s="5">
        <v>150.1</v>
      </c>
      <c r="O13" s="5">
        <v>147.80000000000001</v>
      </c>
      <c r="P13" s="126">
        <f>+G8+G10+G15-G16-G18</f>
        <v>18154.867009999994</v>
      </c>
      <c r="Q13" s="127">
        <f t="shared" si="0"/>
        <v>41756.194122999681</v>
      </c>
    </row>
    <row r="14" spans="1:19" x14ac:dyDescent="0.25">
      <c r="A14" s="57"/>
      <c r="B14" s="36"/>
      <c r="C14" s="77"/>
      <c r="D14" s="26">
        <v>2</v>
      </c>
      <c r="E14" s="26">
        <v>50</v>
      </c>
      <c r="F14" s="26">
        <v>80</v>
      </c>
      <c r="G14" s="27">
        <v>76796.479999999996</v>
      </c>
      <c r="H14" s="28">
        <v>2303894.488720797</v>
      </c>
      <c r="I14" s="28">
        <v>2344501.336402582</v>
      </c>
      <c r="J14" s="41">
        <f>(H14-I14)/I14*100</f>
        <v>-1.7320036056832628</v>
      </c>
      <c r="K14" s="81"/>
      <c r="M14" s="122">
        <v>11</v>
      </c>
      <c r="N14" s="5">
        <v>147.80000000000001</v>
      </c>
      <c r="O14" s="5">
        <v>136.6</v>
      </c>
      <c r="P14" s="126">
        <f>+G8+G9+G10+G15-Fcp!G16-G18</f>
        <v>36998.927010000007</v>
      </c>
      <c r="Q14" s="127">
        <f t="shared" si="0"/>
        <v>414387.98251200072</v>
      </c>
    </row>
    <row r="15" spans="1:19" ht="15.75" thickBot="1" x14ac:dyDescent="0.3">
      <c r="A15" s="58"/>
      <c r="B15" s="21"/>
      <c r="C15" s="78"/>
      <c r="D15" s="42">
        <v>3</v>
      </c>
      <c r="E15" s="42">
        <v>80</v>
      </c>
      <c r="F15" s="42">
        <v>360.8</v>
      </c>
      <c r="G15" s="43">
        <v>22398.422999999999</v>
      </c>
      <c r="H15" s="44">
        <v>6289477.2997256611</v>
      </c>
      <c r="I15" s="44">
        <v>6402802.21</v>
      </c>
      <c r="J15" s="45">
        <f>(H15-I15)/I15*100</f>
        <v>-1.7699267688973155</v>
      </c>
      <c r="K15" s="81"/>
      <c r="M15" s="122">
        <v>12</v>
      </c>
      <c r="N15" s="5">
        <v>136.6</v>
      </c>
      <c r="O15" s="5">
        <v>102</v>
      </c>
      <c r="P15" s="126">
        <f>+G4+G8+G9+G10+G15-G16-G18</f>
        <v>42649.327009999986</v>
      </c>
      <c r="Q15" s="127">
        <f t="shared" si="0"/>
        <v>1475666.7145459992</v>
      </c>
    </row>
    <row r="16" spans="1:19" x14ac:dyDescent="0.25">
      <c r="A16" s="56" t="s">
        <v>47</v>
      </c>
      <c r="B16" s="65">
        <v>5</v>
      </c>
      <c r="C16" s="66" t="s">
        <v>9</v>
      </c>
      <c r="D16" s="61">
        <v>1</v>
      </c>
      <c r="E16" s="46">
        <v>69.22</v>
      </c>
      <c r="F16" s="17">
        <v>201.9</v>
      </c>
      <c r="G16" s="18">
        <v>28374.9</v>
      </c>
      <c r="H16" s="19">
        <v>-3765350.8308214298</v>
      </c>
      <c r="I16" s="19">
        <v>-3767185.3654153198</v>
      </c>
      <c r="J16" s="20">
        <f>(H16-I16)/I16*100</f>
        <v>-4.8697752192709103E-2</v>
      </c>
      <c r="M16" s="122">
        <v>13</v>
      </c>
      <c r="N16" s="5">
        <v>102</v>
      </c>
      <c r="O16" s="5">
        <v>80</v>
      </c>
      <c r="P16" s="126">
        <f>+G4+G7+G9+G10+G15-G16-G18</f>
        <v>71543.927009999985</v>
      </c>
      <c r="Q16" s="127">
        <f t="shared" si="0"/>
        <v>1573966.3942199997</v>
      </c>
    </row>
    <row r="17" spans="1:17" x14ac:dyDescent="0.25">
      <c r="A17" s="57"/>
      <c r="B17" s="71">
        <v>31</v>
      </c>
      <c r="C17" s="72" t="s">
        <v>23</v>
      </c>
      <c r="D17" s="29">
        <v>1</v>
      </c>
      <c r="E17" s="29">
        <v>35</v>
      </c>
      <c r="F17" s="29">
        <v>45.5</v>
      </c>
      <c r="G17" s="30">
        <v>86503.356</v>
      </c>
      <c r="H17" s="31">
        <v>-903743.815196121</v>
      </c>
      <c r="I17" s="31">
        <v>-904947.05441234994</v>
      </c>
      <c r="J17" s="39">
        <f>(H17-I17)/I17*100</f>
        <v>-0.13296238828141174</v>
      </c>
      <c r="M17" s="122">
        <v>14</v>
      </c>
      <c r="N17" s="5">
        <v>80</v>
      </c>
      <c r="O17" s="5">
        <v>79.2</v>
      </c>
      <c r="P17" s="126">
        <f>+G4+G7+G9+G10+G14-G16-G18</f>
        <v>125941.98401000001</v>
      </c>
      <c r="Q17" s="127">
        <f t="shared" si="0"/>
        <v>100753.58720799965</v>
      </c>
    </row>
    <row r="18" spans="1:17" x14ac:dyDescent="0.25">
      <c r="A18" s="57"/>
      <c r="B18" s="73"/>
      <c r="C18" s="74"/>
      <c r="D18" s="32">
        <v>2</v>
      </c>
      <c r="E18" s="32">
        <v>45.5</v>
      </c>
      <c r="F18" s="32">
        <v>282</v>
      </c>
      <c r="G18" s="33">
        <v>21813.201990000001</v>
      </c>
      <c r="H18" s="34">
        <v>-5133028.1604069499</v>
      </c>
      <c r="I18" s="34">
        <v>-5189615.2300000004</v>
      </c>
      <c r="J18" s="40">
        <f>(H18-I18)/I18*100</f>
        <v>-1.0903904641317794</v>
      </c>
      <c r="M18" s="122">
        <v>15</v>
      </c>
      <c r="N18" s="5">
        <v>79.2</v>
      </c>
      <c r="O18" s="5">
        <v>55.5</v>
      </c>
      <c r="P18" s="126">
        <f>+G4+G7+G9+G10+G14-Fcp!G18</f>
        <v>154316.88401000001</v>
      </c>
      <c r="Q18" s="127">
        <f t="shared" si="0"/>
        <v>3657310.1510370006</v>
      </c>
    </row>
    <row r="19" spans="1:17" ht="15.75" thickBot="1" x14ac:dyDescent="0.3">
      <c r="A19" s="58"/>
      <c r="B19" s="79">
        <v>44</v>
      </c>
      <c r="C19" s="80" t="s">
        <v>31</v>
      </c>
      <c r="D19" s="60">
        <v>1</v>
      </c>
      <c r="E19" s="48">
        <v>-6.2</v>
      </c>
      <c r="F19" s="22">
        <v>25</v>
      </c>
      <c r="G19" s="49">
        <v>6109.3604999999998</v>
      </c>
      <c r="H19" s="23">
        <v>-190612.04801544201</v>
      </c>
      <c r="I19" s="23">
        <v>-191102.49317041601</v>
      </c>
      <c r="J19" s="50">
        <f>(H19-I19)/I19*100</f>
        <v>-0.25663985165104508</v>
      </c>
      <c r="M19" s="122">
        <v>16</v>
      </c>
      <c r="N19" s="5">
        <v>55.5</v>
      </c>
      <c r="O19" s="5">
        <v>50</v>
      </c>
      <c r="P19" s="126">
        <f>+G4+G7+G9+G10+G14-G17</f>
        <v>89626.73000000001</v>
      </c>
      <c r="Q19" s="127">
        <f t="shared" si="0"/>
        <v>492947.01500000007</v>
      </c>
    </row>
    <row r="20" spans="1:17" ht="15.75" thickBot="1" x14ac:dyDescent="0.3">
      <c r="G20" s="82" t="s">
        <v>48</v>
      </c>
      <c r="H20" s="83">
        <f>SUM(H4:H19)</f>
        <v>21549907.14661302</v>
      </c>
      <c r="I20" s="83">
        <f>SUM(I4:I19)</f>
        <v>21750187.912399899</v>
      </c>
      <c r="J20" s="84">
        <f>(H20-I20)/I20*100</f>
        <v>-0.92082315147584359</v>
      </c>
      <c r="M20" s="122">
        <v>17</v>
      </c>
      <c r="N20" s="5">
        <v>50</v>
      </c>
      <c r="O20" s="5">
        <v>45</v>
      </c>
      <c r="P20" s="126">
        <f>+G4+G7+G9+G10+G13-G17</f>
        <v>55186.209999999992</v>
      </c>
      <c r="Q20" s="127">
        <f t="shared" si="0"/>
        <v>275931.04999999993</v>
      </c>
    </row>
    <row r="21" spans="1:17" x14ac:dyDescent="0.25">
      <c r="M21" s="122">
        <v>18</v>
      </c>
      <c r="N21" s="5">
        <v>45</v>
      </c>
      <c r="O21" s="5">
        <v>40</v>
      </c>
      <c r="P21" s="126">
        <f>+G4+G7+G9+G10+G13</f>
        <v>141689.56599999999</v>
      </c>
      <c r="Q21" s="127">
        <f t="shared" si="0"/>
        <v>708447.83</v>
      </c>
    </row>
    <row r="22" spans="1:17" x14ac:dyDescent="0.25">
      <c r="M22" s="122">
        <v>19</v>
      </c>
      <c r="N22" s="5">
        <v>40</v>
      </c>
      <c r="O22" s="5">
        <v>35</v>
      </c>
      <c r="P22" s="126">
        <f>+G4+G9+G10+G13</f>
        <v>85734.065999999992</v>
      </c>
      <c r="Q22" s="127">
        <f t="shared" si="0"/>
        <v>428670.32999999996</v>
      </c>
    </row>
    <row r="23" spans="1:17" x14ac:dyDescent="0.25">
      <c r="M23" s="122">
        <v>20</v>
      </c>
      <c r="N23" s="5">
        <v>35</v>
      </c>
      <c r="O23" s="5">
        <v>3.8</v>
      </c>
      <c r="P23" s="126">
        <f>-G19</f>
        <v>-6109.3604999999998</v>
      </c>
      <c r="Q23" s="127">
        <f t="shared" si="0"/>
        <v>-190612.04759999999</v>
      </c>
    </row>
    <row r="24" spans="1:17" x14ac:dyDescent="0.25">
      <c r="Q24" s="128">
        <f>SUM(Q4:Q23)</f>
        <v>21535866.745265</v>
      </c>
    </row>
    <row r="25" spans="1:17" x14ac:dyDescent="0.25">
      <c r="Q25" s="128">
        <f>+H20-Q24</f>
        <v>14040.401348020881</v>
      </c>
    </row>
    <row r="26" spans="1:17" x14ac:dyDescent="0.25">
      <c r="F26">
        <f>425/25</f>
        <v>17</v>
      </c>
    </row>
    <row r="28" spans="1:17" x14ac:dyDescent="0.25">
      <c r="C28" t="s">
        <v>45</v>
      </c>
    </row>
  </sheetData>
  <mergeCells count="8">
    <mergeCell ref="B17:B18"/>
    <mergeCell ref="C17:C18"/>
    <mergeCell ref="A4:A15"/>
    <mergeCell ref="A16:A19"/>
    <mergeCell ref="C7:C8"/>
    <mergeCell ref="B7:B8"/>
    <mergeCell ref="C13:C15"/>
    <mergeCell ref="B13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52A5-50DE-400A-8F7A-DD1EB08AAB61}">
  <dimension ref="B1:AI76"/>
  <sheetViews>
    <sheetView topLeftCell="A31" zoomScale="85" zoomScaleNormal="85" workbookViewId="0">
      <selection activeCell="N33" sqref="N33"/>
    </sheetView>
  </sheetViews>
  <sheetFormatPr baseColWidth="10" defaultRowHeight="15" x14ac:dyDescent="0.25"/>
  <cols>
    <col min="2" max="2" width="11.42578125" style="118"/>
    <col min="3" max="3" width="11.42578125" style="109"/>
    <col min="4" max="21" width="5.7109375" customWidth="1"/>
    <col min="22" max="23" width="7.7109375" customWidth="1"/>
    <col min="24" max="29" width="5.7109375" customWidth="1"/>
    <col min="30" max="30" width="11.42578125" style="110"/>
  </cols>
  <sheetData>
    <row r="1" spans="2:30" x14ac:dyDescent="0.25">
      <c r="B1" s="117" t="s">
        <v>49</v>
      </c>
      <c r="C1" s="108"/>
      <c r="D1" s="86">
        <v>2</v>
      </c>
      <c r="E1" s="86"/>
      <c r="F1" s="86">
        <v>7</v>
      </c>
      <c r="G1" s="86"/>
      <c r="H1" s="86">
        <v>9</v>
      </c>
      <c r="I1" s="86"/>
      <c r="J1" s="86">
        <v>11</v>
      </c>
      <c r="K1" s="86"/>
      <c r="L1" s="86">
        <v>24</v>
      </c>
      <c r="M1" s="86"/>
      <c r="N1" s="86">
        <v>26</v>
      </c>
      <c r="O1" s="86"/>
      <c r="P1" s="86">
        <v>33</v>
      </c>
      <c r="Q1" s="86"/>
      <c r="R1" s="86">
        <v>35</v>
      </c>
      <c r="S1" s="86"/>
      <c r="T1" s="86">
        <v>37</v>
      </c>
      <c r="U1" s="86"/>
      <c r="V1" s="86" t="s">
        <v>50</v>
      </c>
      <c r="W1" s="86"/>
      <c r="X1" s="86">
        <v>5</v>
      </c>
      <c r="Y1" s="86"/>
      <c r="Z1" s="86">
        <v>31</v>
      </c>
      <c r="AA1" s="86"/>
      <c r="AB1" s="86">
        <v>44</v>
      </c>
      <c r="AC1" s="86"/>
    </row>
    <row r="2" spans="2:30" x14ac:dyDescent="0.25">
      <c r="B2" s="114"/>
      <c r="C2" s="96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7"/>
      <c r="W2" s="88"/>
    </row>
    <row r="3" spans="2:30" ht="15.75" thickBot="1" x14ac:dyDescent="0.3">
      <c r="B3" s="115"/>
      <c r="C3" s="96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97">
        <v>420</v>
      </c>
      <c r="W3" s="99">
        <v>415</v>
      </c>
    </row>
    <row r="4" spans="2:30" ht="11.25" customHeight="1" x14ac:dyDescent="0.25">
      <c r="B4" s="1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00"/>
      <c r="W4" s="101"/>
    </row>
    <row r="5" spans="2:30" ht="11.25" customHeight="1" thickBot="1" x14ac:dyDescent="0.3">
      <c r="B5" s="116"/>
      <c r="C5" s="94">
        <v>406.8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102"/>
      <c r="W5" s="103"/>
      <c r="X5" s="92"/>
      <c r="Y5" s="92"/>
      <c r="Z5" s="92"/>
      <c r="AA5" s="92"/>
      <c r="AB5" s="92"/>
      <c r="AC5" s="92"/>
      <c r="AD5" s="111">
        <f>+C5-10</f>
        <v>396.8</v>
      </c>
    </row>
    <row r="6" spans="2:30" ht="11.25" customHeight="1" thickBot="1" x14ac:dyDescent="0.3">
      <c r="B6" s="119">
        <v>1</v>
      </c>
      <c r="C6" s="95">
        <v>406.5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104"/>
      <c r="W6" s="105"/>
      <c r="X6" s="93"/>
      <c r="Y6" s="93"/>
      <c r="Z6" s="93"/>
      <c r="AA6" s="93"/>
      <c r="AB6" s="93"/>
      <c r="AC6" s="93"/>
      <c r="AD6" s="112">
        <f>+C6-10</f>
        <v>396.5</v>
      </c>
    </row>
    <row r="7" spans="2:30" ht="11.25" customHeight="1" thickBot="1" x14ac:dyDescent="0.3">
      <c r="B7" s="120">
        <v>2</v>
      </c>
      <c r="C7" s="9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97">
        <f>+V3-Cascada!$AH$32</f>
        <v>400</v>
      </c>
      <c r="W7" s="98">
        <f>+V7-10</f>
        <v>390</v>
      </c>
    </row>
    <row r="8" spans="2:30" x14ac:dyDescent="0.25">
      <c r="B8" s="35"/>
      <c r="C8" s="96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06"/>
      <c r="W8" s="107"/>
    </row>
    <row r="9" spans="2:30" x14ac:dyDescent="0.25">
      <c r="B9" s="35"/>
      <c r="C9" s="96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00"/>
      <c r="W9" s="101"/>
    </row>
    <row r="10" spans="2:30" ht="15.75" thickBot="1" x14ac:dyDescent="0.3">
      <c r="B10" s="35"/>
      <c r="C10" s="96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97">
        <f>+V7-Cascada!$AH$32</f>
        <v>380</v>
      </c>
      <c r="W10" s="98">
        <f>+V10-10</f>
        <v>370</v>
      </c>
    </row>
    <row r="11" spans="2:30" ht="11.25" customHeight="1" x14ac:dyDescent="0.25">
      <c r="B11" s="35"/>
      <c r="C11" s="9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00"/>
      <c r="W11" s="101"/>
    </row>
    <row r="12" spans="2:30" ht="11.25" customHeight="1" x14ac:dyDescent="0.25">
      <c r="B12" s="35"/>
      <c r="C12" s="96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00"/>
      <c r="W12" s="101"/>
    </row>
    <row r="13" spans="2:30" ht="11.25" customHeight="1" thickBot="1" x14ac:dyDescent="0.3">
      <c r="B13" s="121"/>
      <c r="C13" s="94">
        <v>360.8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102"/>
      <c r="W13" s="103"/>
      <c r="X13" s="92"/>
      <c r="Y13" s="92"/>
      <c r="Z13" s="92"/>
      <c r="AA13" s="92"/>
      <c r="AB13" s="92"/>
      <c r="AC13" s="92"/>
      <c r="AD13" s="111">
        <f>+C13-10</f>
        <v>350.8</v>
      </c>
    </row>
    <row r="14" spans="2:30" ht="11.25" customHeight="1" thickBot="1" x14ac:dyDescent="0.3">
      <c r="B14" s="120">
        <v>3</v>
      </c>
      <c r="C14" s="9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97">
        <f>+V10-Cascada!$AH$32</f>
        <v>360</v>
      </c>
      <c r="W14" s="98">
        <f>+V14-10</f>
        <v>350</v>
      </c>
    </row>
    <row r="15" spans="2:30" x14ac:dyDescent="0.25">
      <c r="B15" s="35"/>
      <c r="C15" s="9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06"/>
      <c r="W15" s="107"/>
    </row>
    <row r="16" spans="2:30" x14ac:dyDescent="0.25">
      <c r="B16" s="35"/>
      <c r="C16" s="9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00"/>
      <c r="W16" s="101"/>
    </row>
    <row r="17" spans="2:35" ht="15.75" thickBot="1" x14ac:dyDescent="0.3">
      <c r="B17" s="35"/>
      <c r="C17" s="96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97">
        <f>+V14-Cascada!$AH$32</f>
        <v>340</v>
      </c>
      <c r="W17" s="98">
        <f>+V17-10</f>
        <v>330</v>
      </c>
    </row>
    <row r="18" spans="2:35" x14ac:dyDescent="0.25">
      <c r="B18" s="35"/>
      <c r="C18" s="96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00"/>
      <c r="W18" s="101"/>
    </row>
    <row r="19" spans="2:35" x14ac:dyDescent="0.25">
      <c r="B19" s="35"/>
      <c r="C19" s="96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06"/>
      <c r="W19" s="107"/>
    </row>
    <row r="20" spans="2:35" ht="15.75" thickBot="1" x14ac:dyDescent="0.3">
      <c r="B20" s="35"/>
      <c r="C20" s="96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97">
        <f>+V17-Cascada!$AH$32</f>
        <v>320</v>
      </c>
      <c r="W20" s="98">
        <f>+V20-10</f>
        <v>310</v>
      </c>
    </row>
    <row r="21" spans="2:35" x14ac:dyDescent="0.25">
      <c r="B21" s="35"/>
      <c r="C21" s="96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00"/>
      <c r="W21" s="101"/>
    </row>
    <row r="22" spans="2:35" x14ac:dyDescent="0.25">
      <c r="B22" s="35"/>
      <c r="C22" s="96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06"/>
      <c r="W22" s="107"/>
    </row>
    <row r="23" spans="2:35" ht="15.75" thickBot="1" x14ac:dyDescent="0.3">
      <c r="B23" s="35"/>
      <c r="C23" s="9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97">
        <f>+V20-Cascada!$AH$32</f>
        <v>300</v>
      </c>
      <c r="W23" s="98">
        <f>+V23-10</f>
        <v>290</v>
      </c>
    </row>
    <row r="24" spans="2:35" ht="11.25" customHeight="1" thickBot="1" x14ac:dyDescent="0.3">
      <c r="B24" s="121"/>
      <c r="C24" s="94">
        <f>+AD24+10</f>
        <v>292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102"/>
      <c r="W24" s="103"/>
      <c r="X24" s="92"/>
      <c r="Y24" s="92"/>
      <c r="Z24" s="92"/>
      <c r="AA24" s="92"/>
      <c r="AB24" s="92"/>
      <c r="AC24" s="92"/>
      <c r="AD24" s="111">
        <v>282</v>
      </c>
    </row>
    <row r="25" spans="2:35" ht="11.25" customHeight="1" thickBot="1" x14ac:dyDescent="0.3">
      <c r="B25" s="119">
        <v>4</v>
      </c>
      <c r="C25" s="94">
        <v>287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102"/>
      <c r="W25" s="103"/>
      <c r="X25" s="92"/>
      <c r="Y25" s="92"/>
      <c r="Z25" s="92"/>
      <c r="AA25" s="92"/>
      <c r="AB25" s="92"/>
      <c r="AC25" s="92"/>
      <c r="AD25" s="111">
        <f>+C25-10</f>
        <v>277</v>
      </c>
    </row>
    <row r="26" spans="2:35" ht="11.25" customHeight="1" thickBot="1" x14ac:dyDescent="0.3">
      <c r="B26" s="119">
        <v>5</v>
      </c>
      <c r="C26" s="94">
        <v>282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102"/>
      <c r="W26" s="103"/>
      <c r="X26" s="92"/>
      <c r="Y26" s="92"/>
      <c r="Z26" s="92"/>
      <c r="AA26" s="92"/>
      <c r="AB26" s="92"/>
      <c r="AC26" s="92"/>
      <c r="AD26" s="111">
        <f>+C26-10</f>
        <v>272</v>
      </c>
    </row>
    <row r="27" spans="2:35" ht="11.25" customHeight="1" thickBot="1" x14ac:dyDescent="0.3">
      <c r="B27" s="120">
        <v>6</v>
      </c>
      <c r="C27" s="96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97">
        <f>+V23-Cascada!$AH$32</f>
        <v>280</v>
      </c>
      <c r="W27" s="98">
        <f>+V27-10</f>
        <v>270</v>
      </c>
    </row>
    <row r="28" spans="2:35" x14ac:dyDescent="0.25">
      <c r="B28" s="35"/>
      <c r="C28" s="9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00"/>
      <c r="W28" s="101"/>
    </row>
    <row r="29" spans="2:35" x14ac:dyDescent="0.25">
      <c r="B29" s="35"/>
      <c r="C29" s="9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06"/>
      <c r="W29" s="107"/>
    </row>
    <row r="30" spans="2:35" ht="15.75" thickBot="1" x14ac:dyDescent="0.3">
      <c r="B30" s="35"/>
      <c r="C30" s="9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97">
        <f>+V27-Cascada!$AH$32</f>
        <v>260</v>
      </c>
      <c r="W30" s="98">
        <f>+V30-10</f>
        <v>250</v>
      </c>
    </row>
    <row r="31" spans="2:35" ht="15.75" thickBot="1" x14ac:dyDescent="0.3">
      <c r="B31" s="35"/>
      <c r="C31" s="9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06"/>
      <c r="W31" s="107"/>
    </row>
    <row r="32" spans="2:35" ht="15.75" thickBot="1" x14ac:dyDescent="0.3">
      <c r="B32" s="35"/>
      <c r="C32" s="9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00"/>
      <c r="W32" s="101"/>
      <c r="AG32" s="89" t="s">
        <v>51</v>
      </c>
      <c r="AH32" s="90">
        <v>20</v>
      </c>
      <c r="AI32" s="91" t="s">
        <v>52</v>
      </c>
    </row>
    <row r="33" spans="2:30" ht="15.75" thickBot="1" x14ac:dyDescent="0.3">
      <c r="B33" s="35"/>
      <c r="C33" s="96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97">
        <f>+V30-Cascada!$AH$32</f>
        <v>240</v>
      </c>
      <c r="W33" s="98">
        <f>+V33-10</f>
        <v>230</v>
      </c>
    </row>
    <row r="34" spans="2:30" ht="11.25" customHeight="1" x14ac:dyDescent="0.25">
      <c r="B34" s="35"/>
      <c r="C34" s="96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00"/>
      <c r="W34" s="101"/>
    </row>
    <row r="35" spans="2:30" ht="11.25" customHeight="1" thickBot="1" x14ac:dyDescent="0.3">
      <c r="B35" s="121"/>
      <c r="C35" s="94">
        <v>231.4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102"/>
      <c r="W35" s="103"/>
      <c r="X35" s="92"/>
      <c r="Y35" s="92"/>
      <c r="Z35" s="92"/>
      <c r="AA35" s="92"/>
      <c r="AB35" s="92"/>
      <c r="AC35" s="92"/>
      <c r="AD35" s="111">
        <f>+C35-10</f>
        <v>221.4</v>
      </c>
    </row>
    <row r="36" spans="2:30" ht="11.25" customHeight="1" x14ac:dyDescent="0.25">
      <c r="B36" s="120">
        <v>7</v>
      </c>
      <c r="C36" s="96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06"/>
      <c r="W36" s="107"/>
    </row>
    <row r="37" spans="2:30" ht="11.25" customHeight="1" thickBot="1" x14ac:dyDescent="0.3">
      <c r="B37" s="35"/>
      <c r="C37" s="9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97">
        <f>+V33-Cascada!$AH$32</f>
        <v>220</v>
      </c>
      <c r="W37" s="98">
        <f>+V37-10</f>
        <v>210</v>
      </c>
    </row>
    <row r="38" spans="2:30" ht="11.25" customHeight="1" x14ac:dyDescent="0.25">
      <c r="B38" s="35"/>
      <c r="C38" s="9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00"/>
      <c r="W38" s="101"/>
    </row>
    <row r="39" spans="2:30" ht="11.25" customHeight="1" thickBot="1" x14ac:dyDescent="0.3">
      <c r="B39" s="121"/>
      <c r="C39" s="94">
        <f>+AD39+10</f>
        <v>211.9</v>
      </c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102"/>
      <c r="W39" s="103"/>
      <c r="X39" s="92"/>
      <c r="Y39" s="92"/>
      <c r="Z39" s="92"/>
      <c r="AA39" s="92"/>
      <c r="AB39" s="92"/>
      <c r="AC39" s="92"/>
      <c r="AD39" s="111">
        <v>201.9</v>
      </c>
    </row>
    <row r="40" spans="2:30" ht="11.25" customHeight="1" thickBot="1" x14ac:dyDescent="0.3">
      <c r="B40" s="119">
        <v>8</v>
      </c>
      <c r="C40" s="94">
        <v>201.9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102"/>
      <c r="W40" s="103"/>
      <c r="X40" s="92"/>
      <c r="Y40" s="92"/>
      <c r="Z40" s="92"/>
      <c r="AA40" s="92"/>
      <c r="AB40" s="92"/>
      <c r="AC40" s="92"/>
      <c r="AD40" s="111">
        <f>+C40-10</f>
        <v>191.9</v>
      </c>
    </row>
    <row r="41" spans="2:30" ht="11.25" customHeight="1" thickBot="1" x14ac:dyDescent="0.3">
      <c r="B41" s="120">
        <v>9</v>
      </c>
      <c r="C41" s="96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97">
        <f>+V37-Cascada!$AH$32</f>
        <v>200</v>
      </c>
      <c r="W41" s="98">
        <f>+V41-10</f>
        <v>190</v>
      </c>
    </row>
    <row r="42" spans="2:30" x14ac:dyDescent="0.25">
      <c r="B42" s="35"/>
      <c r="C42" s="96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00"/>
      <c r="W42" s="101"/>
    </row>
    <row r="43" spans="2:30" x14ac:dyDescent="0.25">
      <c r="B43" s="35"/>
      <c r="C43" s="96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06"/>
      <c r="W43" s="107"/>
    </row>
    <row r="44" spans="2:30" ht="15.75" thickBot="1" x14ac:dyDescent="0.3">
      <c r="B44" s="35"/>
      <c r="C44" s="96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97">
        <f>+V41-Cascada!$AH$32</f>
        <v>180</v>
      </c>
      <c r="W44" s="98">
        <f>+V44-10</f>
        <v>170</v>
      </c>
    </row>
    <row r="45" spans="2:30" x14ac:dyDescent="0.25">
      <c r="B45" s="35"/>
      <c r="C45" s="96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00"/>
      <c r="W45" s="101"/>
    </row>
    <row r="46" spans="2:30" x14ac:dyDescent="0.25">
      <c r="B46" s="35"/>
      <c r="C46" s="96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06"/>
      <c r="W46" s="107"/>
    </row>
    <row r="47" spans="2:30" ht="15.75" thickBot="1" x14ac:dyDescent="0.3">
      <c r="B47" s="35"/>
      <c r="C47" s="96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97">
        <f>+V44-Cascada!$AH$32</f>
        <v>160</v>
      </c>
      <c r="W47" s="98">
        <f>+V47-10</f>
        <v>150</v>
      </c>
    </row>
    <row r="48" spans="2:30" ht="11.25" customHeight="1" x14ac:dyDescent="0.25">
      <c r="B48" s="35"/>
      <c r="C48" s="96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00"/>
      <c r="W48" s="101"/>
    </row>
    <row r="49" spans="2:30" ht="11.25" customHeight="1" thickBot="1" x14ac:dyDescent="0.3">
      <c r="B49" s="121"/>
      <c r="C49" s="94">
        <v>150.1</v>
      </c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102"/>
      <c r="W49" s="103"/>
      <c r="X49" s="92"/>
      <c r="Y49" s="92"/>
      <c r="Z49" s="92"/>
      <c r="AA49" s="92"/>
      <c r="AB49" s="92"/>
      <c r="AC49" s="92"/>
      <c r="AD49" s="111">
        <f>+C49-10</f>
        <v>140.1</v>
      </c>
    </row>
    <row r="50" spans="2:30" ht="11.25" customHeight="1" thickBot="1" x14ac:dyDescent="0.3">
      <c r="B50" s="119">
        <v>10</v>
      </c>
      <c r="C50" s="94">
        <v>147.80000000000001</v>
      </c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102"/>
      <c r="W50" s="103"/>
      <c r="X50" s="92"/>
      <c r="Y50" s="92"/>
      <c r="Z50" s="92"/>
      <c r="AA50" s="92"/>
      <c r="AB50" s="92"/>
      <c r="AC50" s="92"/>
      <c r="AD50" s="111">
        <f>+C50-10</f>
        <v>137.80000000000001</v>
      </c>
    </row>
    <row r="51" spans="2:30" ht="11.25" customHeight="1" thickBot="1" x14ac:dyDescent="0.3">
      <c r="B51" s="120">
        <v>11</v>
      </c>
      <c r="C51" s="96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97">
        <f>+V47-Cascada!$AH$32</f>
        <v>140</v>
      </c>
      <c r="W51" s="98">
        <f>+V51-10</f>
        <v>130</v>
      </c>
    </row>
    <row r="52" spans="2:30" ht="15.75" thickBot="1" x14ac:dyDescent="0.3">
      <c r="B52" s="121"/>
      <c r="C52" s="94">
        <f>Fcp!F4</f>
        <v>136.6</v>
      </c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102"/>
      <c r="W52" s="103"/>
      <c r="X52" s="92"/>
      <c r="Y52" s="92"/>
      <c r="Z52" s="92"/>
      <c r="AA52" s="92"/>
      <c r="AB52" s="92"/>
      <c r="AC52" s="92"/>
      <c r="AD52" s="111">
        <f>+C52-10</f>
        <v>126.6</v>
      </c>
    </row>
    <row r="53" spans="2:30" x14ac:dyDescent="0.25">
      <c r="B53" s="120">
        <v>12</v>
      </c>
      <c r="C53" s="9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00"/>
      <c r="W53" s="101"/>
    </row>
    <row r="54" spans="2:30" ht="15.75" thickBot="1" x14ac:dyDescent="0.3">
      <c r="B54" s="35"/>
      <c r="C54" s="9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97">
        <f>+V51-Cascada!$AH$32</f>
        <v>120</v>
      </c>
      <c r="W54" s="98">
        <f>+V54-10</f>
        <v>110</v>
      </c>
    </row>
    <row r="55" spans="2:30" x14ac:dyDescent="0.25">
      <c r="B55" s="35"/>
      <c r="C55" s="9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00"/>
      <c r="W55" s="101"/>
    </row>
    <row r="56" spans="2:30" ht="15.75" thickBot="1" x14ac:dyDescent="0.3">
      <c r="B56" s="121"/>
      <c r="C56" s="94">
        <v>102</v>
      </c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102"/>
      <c r="W56" s="103"/>
      <c r="X56" s="92"/>
      <c r="Y56" s="92"/>
      <c r="Z56" s="92"/>
      <c r="AA56" s="92"/>
      <c r="AB56" s="92"/>
      <c r="AC56" s="92"/>
      <c r="AD56" s="111">
        <f>+C56-10</f>
        <v>92</v>
      </c>
    </row>
    <row r="57" spans="2:30" ht="15.75" thickBot="1" x14ac:dyDescent="0.3">
      <c r="B57" s="120">
        <v>13</v>
      </c>
      <c r="C57" s="9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97">
        <f>+V54-Cascada!$AH$32</f>
        <v>100</v>
      </c>
      <c r="W57" s="98">
        <f>+V57-10</f>
        <v>90</v>
      </c>
    </row>
    <row r="58" spans="2:30" x14ac:dyDescent="0.25">
      <c r="B58" s="35"/>
      <c r="C58" s="9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00"/>
      <c r="W58" s="101"/>
    </row>
    <row r="59" spans="2:30" x14ac:dyDescent="0.25">
      <c r="B59" s="35"/>
      <c r="C59" s="9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06"/>
      <c r="W59" s="107"/>
    </row>
    <row r="60" spans="2:30" ht="15.75" thickBot="1" x14ac:dyDescent="0.3">
      <c r="B60" s="121"/>
      <c r="C60" s="94">
        <v>80</v>
      </c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7">
        <f>+V57-Cascada!$AH$32</f>
        <v>80</v>
      </c>
      <c r="W60" s="98">
        <f>+V60-10</f>
        <v>70</v>
      </c>
      <c r="X60" s="92"/>
      <c r="Y60" s="92"/>
      <c r="Z60" s="92"/>
      <c r="AA60" s="92"/>
      <c r="AB60" s="92"/>
      <c r="AC60" s="92"/>
      <c r="AD60" s="111">
        <v>70</v>
      </c>
    </row>
    <row r="61" spans="2:30" ht="11.25" customHeight="1" thickBot="1" x14ac:dyDescent="0.3">
      <c r="B61" s="119">
        <v>14</v>
      </c>
      <c r="C61" s="94">
        <f>+AD61+10</f>
        <v>79.2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102"/>
      <c r="W61" s="103"/>
      <c r="X61" s="92"/>
      <c r="Y61" s="92"/>
      <c r="Z61" s="92"/>
      <c r="AA61" s="92"/>
      <c r="AB61" s="92"/>
      <c r="AC61" s="92"/>
      <c r="AD61" s="111">
        <v>69.2</v>
      </c>
    </row>
    <row r="62" spans="2:30" ht="11.25" customHeight="1" x14ac:dyDescent="0.25">
      <c r="B62" s="120">
        <v>15</v>
      </c>
      <c r="C62" s="9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00"/>
      <c r="W62" s="101"/>
    </row>
    <row r="63" spans="2:30" ht="11.25" customHeight="1" x14ac:dyDescent="0.25">
      <c r="B63" s="35"/>
      <c r="C63" s="96"/>
      <c r="W63" s="101"/>
      <c r="AD63"/>
    </row>
    <row r="64" spans="2:30" ht="11.25" customHeight="1" thickBot="1" x14ac:dyDescent="0.3">
      <c r="B64" s="35"/>
      <c r="C64" s="9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97">
        <f>+V60-Cascada!$AH$32</f>
        <v>60</v>
      </c>
      <c r="W64" s="98">
        <f>+V64-10</f>
        <v>50</v>
      </c>
    </row>
    <row r="65" spans="2:30" ht="11.25" customHeight="1" thickBot="1" x14ac:dyDescent="0.3">
      <c r="B65" s="121"/>
      <c r="C65" s="94">
        <f>+AD65+10</f>
        <v>55.5</v>
      </c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102"/>
      <c r="W65" s="92"/>
      <c r="X65" s="92"/>
      <c r="Y65" s="92"/>
      <c r="Z65" s="92"/>
      <c r="AA65" s="92"/>
      <c r="AB65" s="92"/>
      <c r="AC65" s="92"/>
      <c r="AD65" s="111">
        <v>45.5</v>
      </c>
    </row>
    <row r="66" spans="2:30" ht="11.25" customHeight="1" thickBot="1" x14ac:dyDescent="0.3">
      <c r="B66" s="119">
        <v>16</v>
      </c>
      <c r="C66" s="94">
        <v>50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102"/>
      <c r="W66" s="92"/>
      <c r="X66" s="92"/>
      <c r="Y66" s="92"/>
      <c r="Z66" s="92"/>
      <c r="AA66" s="92"/>
      <c r="AB66" s="92"/>
      <c r="AC66" s="92"/>
      <c r="AD66" s="111">
        <f>+C66-10</f>
        <v>40</v>
      </c>
    </row>
    <row r="67" spans="2:30" ht="11.25" customHeight="1" thickBot="1" x14ac:dyDescent="0.3">
      <c r="B67" s="119">
        <v>17</v>
      </c>
      <c r="C67" s="94">
        <f>+AD67+10</f>
        <v>45</v>
      </c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102"/>
      <c r="W67" s="103"/>
      <c r="X67" s="92"/>
      <c r="Y67" s="92"/>
      <c r="Z67" s="92"/>
      <c r="AA67" s="92"/>
      <c r="AB67" s="92"/>
      <c r="AC67" s="92"/>
      <c r="AD67" s="111">
        <v>35</v>
      </c>
    </row>
    <row r="68" spans="2:30" ht="11.25" customHeight="1" thickBot="1" x14ac:dyDescent="0.3">
      <c r="B68" s="119">
        <v>18</v>
      </c>
      <c r="C68" s="94">
        <v>40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7">
        <f>+V64-Cascada!$AH$32</f>
        <v>40</v>
      </c>
      <c r="W68" s="98">
        <f>+V68-10</f>
        <v>30</v>
      </c>
      <c r="X68" s="92"/>
      <c r="Y68" s="92"/>
      <c r="Z68" s="92"/>
      <c r="AA68" s="92"/>
      <c r="AB68" s="92"/>
      <c r="AC68" s="92"/>
      <c r="AD68" s="111">
        <f>+C68-10</f>
        <v>30</v>
      </c>
    </row>
    <row r="69" spans="2:30" x14ac:dyDescent="0.25">
      <c r="B69" s="35">
        <v>19</v>
      </c>
      <c r="C69" s="9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00"/>
      <c r="W69" s="101"/>
      <c r="X69" s="14"/>
      <c r="Y69" s="14"/>
      <c r="Z69" s="14"/>
      <c r="AA69" s="14"/>
      <c r="AB69" s="14"/>
      <c r="AC69" s="14"/>
      <c r="AD69" s="113"/>
    </row>
    <row r="70" spans="2:30" ht="15.75" thickBot="1" x14ac:dyDescent="0.3">
      <c r="B70" s="35"/>
      <c r="C70" s="94">
        <v>35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102"/>
      <c r="W70" s="103"/>
      <c r="X70" s="92"/>
      <c r="Y70" s="92"/>
      <c r="Z70" s="92"/>
      <c r="AA70" s="92"/>
      <c r="AB70" s="92"/>
      <c r="AC70" s="92"/>
      <c r="AD70" s="111">
        <f>+C70-10</f>
        <v>25</v>
      </c>
    </row>
    <row r="71" spans="2:30" x14ac:dyDescent="0.25">
      <c r="B71" s="35">
        <v>20</v>
      </c>
      <c r="C71" s="9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06"/>
      <c r="W71" s="107"/>
    </row>
    <row r="72" spans="2:30" ht="15.75" thickBot="1" x14ac:dyDescent="0.3">
      <c r="B72" s="35"/>
      <c r="C72" s="9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97">
        <f>+V68-Cascada!$AH$32</f>
        <v>20</v>
      </c>
      <c r="W72" s="98">
        <f>+V72-10</f>
        <v>10</v>
      </c>
    </row>
    <row r="73" spans="2:30" ht="15.75" thickBot="1" x14ac:dyDescent="0.3">
      <c r="B73" s="35"/>
      <c r="C73" s="94">
        <f>+AD73+10</f>
        <v>3.8</v>
      </c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102"/>
      <c r="W73" s="103"/>
      <c r="X73" s="92"/>
      <c r="Y73" s="92"/>
      <c r="Z73" s="92"/>
      <c r="AA73" s="92"/>
      <c r="AB73" s="92"/>
      <c r="AC73" s="92"/>
      <c r="AD73" s="111">
        <v>-6.2</v>
      </c>
    </row>
    <row r="74" spans="2:30" x14ac:dyDescent="0.25">
      <c r="C74" s="9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06"/>
      <c r="W74" s="107"/>
    </row>
    <row r="75" spans="2:30" ht="15.75" thickBot="1" x14ac:dyDescent="0.3">
      <c r="C75" s="9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97">
        <f>+V72-Cascada!$AH$32</f>
        <v>0</v>
      </c>
      <c r="W75" s="98">
        <f>+V75-10</f>
        <v>-10</v>
      </c>
    </row>
    <row r="76" spans="2:30" x14ac:dyDescent="0.25">
      <c r="C76" s="96"/>
      <c r="D76" s="86">
        <v>2</v>
      </c>
      <c r="E76" s="86"/>
      <c r="F76" s="86">
        <v>7</v>
      </c>
      <c r="G76" s="86"/>
      <c r="H76" s="86">
        <v>9</v>
      </c>
      <c r="I76" s="86"/>
      <c r="J76" s="86">
        <v>11</v>
      </c>
      <c r="K76" s="86"/>
      <c r="L76" s="86">
        <v>24</v>
      </c>
      <c r="M76" s="86"/>
      <c r="N76" s="86">
        <v>26</v>
      </c>
      <c r="O76" s="86"/>
      <c r="P76" s="86">
        <v>33</v>
      </c>
      <c r="Q76" s="86"/>
      <c r="R76" s="86">
        <v>35</v>
      </c>
      <c r="S76" s="86"/>
      <c r="T76" s="86">
        <v>37</v>
      </c>
      <c r="U76" s="86"/>
      <c r="V76" s="100"/>
      <c r="W76" s="101"/>
      <c r="X76" s="86">
        <v>5</v>
      </c>
      <c r="Y76" s="86"/>
      <c r="Z76" s="86">
        <v>31</v>
      </c>
      <c r="AA76" s="86"/>
      <c r="AB76" s="86">
        <v>44</v>
      </c>
      <c r="AC76" s="86"/>
    </row>
  </sheetData>
  <mergeCells count="37">
    <mergeCell ref="AB76:AC76"/>
    <mergeCell ref="P76:Q76"/>
    <mergeCell ref="R76:S76"/>
    <mergeCell ref="T76:U76"/>
    <mergeCell ref="B69:B70"/>
    <mergeCell ref="X76:Y76"/>
    <mergeCell ref="Z76:AA76"/>
    <mergeCell ref="D76:E76"/>
    <mergeCell ref="F76:G76"/>
    <mergeCell ref="H76:I76"/>
    <mergeCell ref="J76:K76"/>
    <mergeCell ref="L76:M76"/>
    <mergeCell ref="N76:O76"/>
    <mergeCell ref="B71:B73"/>
    <mergeCell ref="B53:B56"/>
    <mergeCell ref="B57:B60"/>
    <mergeCell ref="B62:B65"/>
    <mergeCell ref="B36:B39"/>
    <mergeCell ref="B41:B49"/>
    <mergeCell ref="B51:B52"/>
    <mergeCell ref="P1:Q1"/>
    <mergeCell ref="B2:B5"/>
    <mergeCell ref="B7:B13"/>
    <mergeCell ref="B14:B24"/>
    <mergeCell ref="B27:B35"/>
    <mergeCell ref="D1:E1"/>
    <mergeCell ref="F1:G1"/>
    <mergeCell ref="H1:I1"/>
    <mergeCell ref="J1:K1"/>
    <mergeCell ref="L1:M1"/>
    <mergeCell ref="N1:O1"/>
    <mergeCell ref="R1:S1"/>
    <mergeCell ref="T1:U1"/>
    <mergeCell ref="V1:W1"/>
    <mergeCell ref="X1:Y1"/>
    <mergeCell ref="Z1:AA1"/>
    <mergeCell ref="AB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Calores Requeridos</vt:lpstr>
      <vt:lpstr>Fcp</vt:lpstr>
      <vt:lpstr>Cascada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2015-06-05T18:19:34Z</dcterms:created>
  <dcterms:modified xsi:type="dcterms:W3CDTF">2020-06-15T21:17:06Z</dcterms:modified>
</cp:coreProperties>
</file>