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felip\OneDrive\Área de Trabalho\UNB\2º Semestre\Física experimental\"/>
    </mc:Choice>
  </mc:AlternateContent>
  <xr:revisionPtr revIDLastSave="0" documentId="13_ncr:1_{1AD4E29E-C925-4FE5-ABE2-D25CC4F54A5B}" xr6:coauthVersionLast="47" xr6:coauthVersionMax="47" xr10:uidLastSave="{00000000-0000-0000-0000-000000000000}"/>
  <bookViews>
    <workbookView xWindow="16284" yWindow="-1824" windowWidth="23256" windowHeight="1317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" i="1" l="1"/>
  <c r="H12" i="1"/>
  <c r="H11" i="1"/>
  <c r="O28" i="1"/>
  <c r="S5" i="1"/>
  <c r="S6" i="1"/>
  <c r="S7" i="1"/>
  <c r="S8" i="1"/>
  <c r="S4" i="1"/>
  <c r="C12" i="1"/>
  <c r="N28" i="1"/>
  <c r="K22" i="1"/>
  <c r="K23" i="1"/>
  <c r="K24" i="1"/>
  <c r="K25" i="1"/>
  <c r="K21" i="1"/>
  <c r="I22" i="1"/>
  <c r="I23" i="1"/>
  <c r="I24" i="1"/>
  <c r="I25" i="1"/>
  <c r="I21" i="1"/>
  <c r="H25" i="1"/>
  <c r="H24" i="1"/>
  <c r="H23" i="1"/>
  <c r="H22" i="1"/>
  <c r="H21" i="1"/>
  <c r="J22" i="1"/>
  <c r="J23" i="1"/>
  <c r="J24" i="1"/>
  <c r="J25" i="1"/>
  <c r="G25" i="1"/>
  <c r="G24" i="1"/>
  <c r="G23" i="1"/>
  <c r="G22" i="1"/>
  <c r="J21" i="1"/>
  <c r="G21" i="1"/>
  <c r="H5" i="1"/>
  <c r="H6" i="1"/>
  <c r="H7" i="1"/>
  <c r="E7" i="1" s="1"/>
  <c r="H8" i="1"/>
  <c r="H4" i="1"/>
  <c r="D5" i="1"/>
  <c r="E5" i="1" s="1"/>
  <c r="D6" i="1"/>
  <c r="E6" i="1" s="1"/>
  <c r="D7" i="1"/>
  <c r="D8" i="1"/>
  <c r="D4" i="1"/>
  <c r="D9" i="1" s="1"/>
  <c r="B12" i="1" s="1"/>
  <c r="B13" i="1" s="1"/>
  <c r="E8" i="1" l="1"/>
  <c r="E9" i="1"/>
  <c r="E4" i="1"/>
</calcChain>
</file>

<file path=xl/sharedStrings.xml><?xml version="1.0" encoding="utf-8"?>
<sst xmlns="http://schemas.openxmlformats.org/spreadsheetml/2006/main" count="45" uniqueCount="39">
  <si>
    <t>Massa (g)</t>
  </si>
  <si>
    <t>Força (N)</t>
  </si>
  <si>
    <t>x (m)</t>
  </si>
  <si>
    <t>k (N/m)</t>
  </si>
  <si>
    <t>1ª Parte - Lei de Hooke</t>
  </si>
  <si>
    <t>média</t>
  </si>
  <si>
    <t>erro</t>
  </si>
  <si>
    <t>erro K</t>
  </si>
  <si>
    <t>erro da massa</t>
  </si>
  <si>
    <t>erro da distância</t>
  </si>
  <si>
    <t>erro da força</t>
  </si>
  <si>
    <t>k calculadora</t>
  </si>
  <si>
    <t>k média</t>
  </si>
  <si>
    <t>erro relativo</t>
  </si>
  <si>
    <t>k regressão</t>
  </si>
  <si>
    <t>2ª Parte - OHS</t>
  </si>
  <si>
    <t>Massa oscilante (kg)</t>
  </si>
  <si>
    <t>Período T1 (s)</t>
  </si>
  <si>
    <t>Período T2 (s)</t>
  </si>
  <si>
    <t>Período T3 (s)</t>
  </si>
  <si>
    <t>Período T4 (s)</t>
  </si>
  <si>
    <t>Período T5 (s)</t>
  </si>
  <si>
    <t>Média</t>
  </si>
  <si>
    <t>Período ao quadrado</t>
  </si>
  <si>
    <t>erro absoluto</t>
  </si>
  <si>
    <t>k mola</t>
  </si>
  <si>
    <t>erro força</t>
  </si>
  <si>
    <t>erro x</t>
  </si>
  <si>
    <t>Dados gráfico 1</t>
  </si>
  <si>
    <t>Dados gráfico 2</t>
  </si>
  <si>
    <t>T</t>
  </si>
  <si>
    <t>m</t>
  </si>
  <si>
    <t>Dados gráfico 3</t>
  </si>
  <si>
    <t>erro T</t>
  </si>
  <si>
    <t>erro m</t>
  </si>
  <si>
    <t>T^2</t>
  </si>
  <si>
    <t>erro média-reg</t>
  </si>
  <si>
    <t>erro calculadora-reg</t>
  </si>
  <si>
    <t>erro experimento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</si>
</sst>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Força Fx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8.9095894263217096E-3"/>
                  <c:y val="-0.210753201817322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Plan1!$C$4:$C$8</c:f>
              <c:numCache>
                <c:formatCode>0.0000</c:formatCode>
                <c:ptCount val="5"/>
                <c:pt idx="0">
                  <c:v>4.9000000000000002E-2</c:v>
                </c:pt>
                <c:pt idx="1">
                  <c:v>9.5000000000000001E-2</c:v>
                </c:pt>
                <c:pt idx="2">
                  <c:v>0.14699999999999999</c:v>
                </c:pt>
                <c:pt idx="3">
                  <c:v>0.189</c:v>
                </c:pt>
                <c:pt idx="4">
                  <c:v>0.23</c:v>
                </c:pt>
              </c:numCache>
            </c:numRef>
          </c:xVal>
          <c:yVal>
            <c:numRef>
              <c:f>Plan1!$B$4:$B$8</c:f>
              <c:numCache>
                <c:formatCode>General</c:formatCode>
                <c:ptCount val="5"/>
                <c:pt idx="0">
                  <c:v>0.19600000000000001</c:v>
                </c:pt>
                <c:pt idx="1">
                  <c:v>0.39200000000000002</c:v>
                </c:pt>
                <c:pt idx="2">
                  <c:v>0.58799999999999997</c:v>
                </c:pt>
                <c:pt idx="3">
                  <c:v>0.78400000000000003</c:v>
                </c:pt>
                <c:pt idx="4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30-4494-8D85-C0B81EA3E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595952"/>
        <c:axId val="1811595536"/>
      </c:scatterChart>
      <c:valAx>
        <c:axId val="181159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1595536"/>
        <c:crosses val="autoZero"/>
        <c:crossBetween val="midCat"/>
      </c:valAx>
      <c:valAx>
        <c:axId val="18115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159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x 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Plan1!$B$20:$F$20</c:f>
              <c:numCache>
                <c:formatCode>0.0000</c:formatCode>
                <c:ptCount val="5"/>
                <c:pt idx="0">
                  <c:v>0.26900000000000002</c:v>
                </c:pt>
                <c:pt idx="1">
                  <c:v>0.309</c:v>
                </c:pt>
                <c:pt idx="2">
                  <c:v>0.34899999999999998</c:v>
                </c:pt>
                <c:pt idx="3">
                  <c:v>0.38900000000000001</c:v>
                </c:pt>
                <c:pt idx="4">
                  <c:v>0.42899999999999999</c:v>
                </c:pt>
              </c:numCache>
            </c:numRef>
          </c:xVal>
          <c:yVal>
            <c:numRef>
              <c:f>Plan1!$G$21:$G$25</c:f>
              <c:numCache>
                <c:formatCode>0.000</c:formatCode>
                <c:ptCount val="5"/>
                <c:pt idx="0">
                  <c:v>1.645</c:v>
                </c:pt>
                <c:pt idx="1">
                  <c:v>1.7643999999999997</c:v>
                </c:pt>
                <c:pt idx="2">
                  <c:v>1.8686</c:v>
                </c:pt>
                <c:pt idx="3">
                  <c:v>1.9718</c:v>
                </c:pt>
                <c:pt idx="4">
                  <c:v>2.0723999999999996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59-458C-BCCF-4ED95CDB6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595952"/>
        <c:axId val="1811595536"/>
      </c:scatterChart>
      <c:valAx>
        <c:axId val="18115959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1595536"/>
        <c:crosses val="autoZero"/>
        <c:crossBetween val="midCat"/>
      </c:valAx>
      <c:valAx>
        <c:axId val="18115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159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T^2 x 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4.9329068241469813E-2"/>
                  <c:y val="-0.17182183283770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Plan1!$B$20:$F$20</c:f>
              <c:numCache>
                <c:formatCode>0.0000</c:formatCode>
                <c:ptCount val="5"/>
                <c:pt idx="0">
                  <c:v>0.26900000000000002</c:v>
                </c:pt>
                <c:pt idx="1">
                  <c:v>0.309</c:v>
                </c:pt>
                <c:pt idx="2">
                  <c:v>0.34899999999999998</c:v>
                </c:pt>
                <c:pt idx="3">
                  <c:v>0.38900000000000001</c:v>
                </c:pt>
                <c:pt idx="4">
                  <c:v>0.42899999999999999</c:v>
                </c:pt>
              </c:numCache>
            </c:numRef>
          </c:xVal>
          <c:yVal>
            <c:numRef>
              <c:f>Plan1!$J$21:$J$25</c:f>
              <c:numCache>
                <c:formatCode>0.000</c:formatCode>
                <c:ptCount val="5"/>
                <c:pt idx="0">
                  <c:v>2.7060249999999999</c:v>
                </c:pt>
                <c:pt idx="1">
                  <c:v>3.113107359999999</c:v>
                </c:pt>
                <c:pt idx="2">
                  <c:v>3.4916659600000002</c:v>
                </c:pt>
                <c:pt idx="3">
                  <c:v>3.88799524</c:v>
                </c:pt>
                <c:pt idx="4">
                  <c:v>4.294841759999998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0E-421C-84D3-88DFCFE5F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595952"/>
        <c:axId val="1811595536"/>
      </c:scatterChart>
      <c:valAx>
        <c:axId val="181159595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1595536"/>
        <c:crosses val="autoZero"/>
        <c:crossBetween val="midCat"/>
      </c:valAx>
      <c:valAx>
        <c:axId val="181159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159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695325</xdr:colOff>
      <xdr:row>2</xdr:row>
      <xdr:rowOff>0</xdr:rowOff>
    </xdr:from>
    <xdr:to>
      <xdr:col>16</xdr:col>
      <xdr:colOff>0</xdr:colOff>
      <xdr:row>16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014DF1-1A6D-5ADC-1BB8-40DA85D97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26</xdr:row>
      <xdr:rowOff>0</xdr:rowOff>
    </xdr:from>
    <xdr:to>
      <xdr:col>6</xdr:col>
      <xdr:colOff>476250</xdr:colOff>
      <xdr:row>40</xdr:row>
      <xdr:rowOff>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B1FDEB8-26A6-4BE6-BEC2-09EF99FEC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11</xdr:col>
      <xdr:colOff>238125</xdr:colOff>
      <xdr:row>40</xdr:row>
      <xdr:rowOff>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57E3A31-34C0-4E66-AA19-7E6C93621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9"/>
  <sheetViews>
    <sheetView tabSelected="1" topLeftCell="E19" workbookViewId="0">
      <selection activeCell="N28" sqref="N28"/>
    </sheetView>
  </sheetViews>
  <sheetFormatPr defaultRowHeight="15" x14ac:dyDescent="0.25"/>
  <cols>
    <col min="1" max="1" width="19" style="1" bestFit="1" customWidth="1"/>
    <col min="2" max="2" width="9.140625" style="1"/>
    <col min="3" max="3" width="12" style="1" bestFit="1" customWidth="1"/>
    <col min="4" max="4" width="11" style="1" bestFit="1" customWidth="1"/>
    <col min="5" max="6" width="9.140625" style="1"/>
    <col min="7" max="7" width="13.28515625" style="1" bestFit="1" customWidth="1"/>
    <col min="8" max="8" width="12.7109375" style="1" bestFit="1" customWidth="1"/>
    <col min="9" max="10" width="19.5703125" style="1" bestFit="1" customWidth="1"/>
    <col min="11" max="13" width="9.140625" style="1"/>
    <col min="14" max="14" width="10.7109375" style="1" bestFit="1" customWidth="1"/>
    <col min="15" max="15" width="11" style="1" bestFit="1" customWidth="1"/>
    <col min="16" max="18" width="9.140625" style="1"/>
    <col min="19" max="19" width="9.5703125" style="1" bestFit="1" customWidth="1"/>
    <col min="20" max="16384" width="9.140625" style="1"/>
  </cols>
  <sheetData>
    <row r="1" spans="1:21" s="6" customFormat="1" x14ac:dyDescent="0.25">
      <c r="A1" s="6" t="s">
        <v>4</v>
      </c>
    </row>
    <row r="2" spans="1:21" x14ac:dyDescent="0.25">
      <c r="R2" s="7" t="s">
        <v>28</v>
      </c>
      <c r="S2" s="7"/>
      <c r="T2" s="7"/>
      <c r="U2" s="7"/>
    </row>
    <row r="3" spans="1:2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7</v>
      </c>
      <c r="G3" s="1" t="s">
        <v>8</v>
      </c>
      <c r="H3" s="1" t="s">
        <v>10</v>
      </c>
      <c r="I3" s="1" t="s">
        <v>9</v>
      </c>
      <c r="R3" s="1" t="s">
        <v>1</v>
      </c>
      <c r="S3" s="1" t="s">
        <v>26</v>
      </c>
      <c r="T3" s="1" t="s">
        <v>2</v>
      </c>
      <c r="U3" s="1" t="s">
        <v>27</v>
      </c>
    </row>
    <row r="4" spans="1:21" x14ac:dyDescent="0.25">
      <c r="A4" s="1">
        <v>20</v>
      </c>
      <c r="B4" s="1">
        <v>0.19600000000000001</v>
      </c>
      <c r="C4" s="3">
        <v>4.9000000000000002E-2</v>
      </c>
      <c r="D4" s="5">
        <f>B4/C4</f>
        <v>4</v>
      </c>
      <c r="E4" s="4">
        <f>(H4/B4+I4/C4)*D4</f>
        <v>0.14081632653061224</v>
      </c>
      <c r="G4" s="1">
        <v>0.5</v>
      </c>
      <c r="H4" s="1">
        <f>(G4/1000)*9.8</f>
        <v>4.9000000000000007E-3</v>
      </c>
      <c r="I4" s="1">
        <v>5.0000000000000001E-4</v>
      </c>
      <c r="R4" s="1">
        <v>0.19600000000000001</v>
      </c>
      <c r="S4" s="4">
        <f>(0.5/1000)*9.8</f>
        <v>4.9000000000000007E-3</v>
      </c>
      <c r="T4" s="3">
        <v>4.9000000000000002E-2</v>
      </c>
      <c r="U4" s="1">
        <v>5.0000000000000001E-4</v>
      </c>
    </row>
    <row r="5" spans="1:21" x14ac:dyDescent="0.25">
      <c r="A5" s="1">
        <v>40</v>
      </c>
      <c r="B5" s="1">
        <v>0.39200000000000002</v>
      </c>
      <c r="C5" s="3">
        <v>9.5000000000000001E-2</v>
      </c>
      <c r="D5" s="5">
        <f>B5/C5</f>
        <v>4.1263157894736846</v>
      </c>
      <c r="E5" s="4">
        <f t="shared" ref="E5:E8" si="0">(H5/B5+I5/C5)*D5</f>
        <v>7.3296398891966763E-2</v>
      </c>
      <c r="G5" s="1">
        <v>0.5</v>
      </c>
      <c r="H5" s="1">
        <f t="shared" ref="H5:H8" si="1">(G5/1000)*9.8</f>
        <v>4.9000000000000007E-3</v>
      </c>
      <c r="I5" s="1">
        <v>5.0000000000000001E-4</v>
      </c>
      <c r="R5" s="1">
        <v>0.39200000000000002</v>
      </c>
      <c r="S5" s="4">
        <f t="shared" ref="S5:S8" si="2">(0.5/1000)*9.8</f>
        <v>4.9000000000000007E-3</v>
      </c>
      <c r="T5" s="3">
        <v>9.5000000000000001E-2</v>
      </c>
      <c r="U5" s="1">
        <v>5.0000000000000001E-4</v>
      </c>
    </row>
    <row r="6" spans="1:21" x14ac:dyDescent="0.25">
      <c r="A6" s="1">
        <v>60</v>
      </c>
      <c r="B6" s="1">
        <v>0.58799999999999997</v>
      </c>
      <c r="C6" s="3">
        <v>0.14699999999999999</v>
      </c>
      <c r="D6" s="5">
        <f>B6/C6</f>
        <v>4</v>
      </c>
      <c r="E6" s="4">
        <f t="shared" si="0"/>
        <v>4.6938775510204089E-2</v>
      </c>
      <c r="G6" s="1">
        <v>0.5</v>
      </c>
      <c r="H6" s="1">
        <f t="shared" si="1"/>
        <v>4.9000000000000007E-3</v>
      </c>
      <c r="I6" s="1">
        <v>5.0000000000000001E-4</v>
      </c>
      <c r="R6" s="1">
        <v>0.58799999999999997</v>
      </c>
      <c r="S6" s="4">
        <f t="shared" si="2"/>
        <v>4.9000000000000007E-3</v>
      </c>
      <c r="T6" s="3">
        <v>0.14699999999999999</v>
      </c>
      <c r="U6" s="1">
        <v>5.0000000000000001E-4</v>
      </c>
    </row>
    <row r="7" spans="1:21" x14ac:dyDescent="0.25">
      <c r="A7" s="1">
        <v>80</v>
      </c>
      <c r="B7" s="1">
        <v>0.78400000000000003</v>
      </c>
      <c r="C7" s="3">
        <v>0.189</v>
      </c>
      <c r="D7" s="5">
        <f>B7/C7</f>
        <v>4.1481481481481479</v>
      </c>
      <c r="E7" s="4">
        <f t="shared" si="0"/>
        <v>3.6899862825788748E-2</v>
      </c>
      <c r="G7" s="1">
        <v>0.5</v>
      </c>
      <c r="H7" s="1">
        <f t="shared" si="1"/>
        <v>4.9000000000000007E-3</v>
      </c>
      <c r="I7" s="1">
        <v>5.0000000000000001E-4</v>
      </c>
      <c r="R7" s="1">
        <v>0.78400000000000003</v>
      </c>
      <c r="S7" s="4">
        <f t="shared" si="2"/>
        <v>4.9000000000000007E-3</v>
      </c>
      <c r="T7" s="3">
        <v>0.189</v>
      </c>
      <c r="U7" s="1">
        <v>5.0000000000000001E-4</v>
      </c>
    </row>
    <row r="8" spans="1:21" x14ac:dyDescent="0.25">
      <c r="A8" s="1">
        <v>100</v>
      </c>
      <c r="B8" s="1">
        <v>0.98</v>
      </c>
      <c r="C8" s="3">
        <v>0.23</v>
      </c>
      <c r="D8" s="5">
        <f>B8/C8</f>
        <v>4.2608695652173907</v>
      </c>
      <c r="E8" s="4">
        <f t="shared" si="0"/>
        <v>3.0567107750472586E-2</v>
      </c>
      <c r="G8" s="1">
        <v>0.5</v>
      </c>
      <c r="H8" s="1">
        <f t="shared" si="1"/>
        <v>4.9000000000000007E-3</v>
      </c>
      <c r="I8" s="1">
        <v>5.0000000000000001E-4</v>
      </c>
      <c r="R8" s="1">
        <v>0.98</v>
      </c>
      <c r="S8" s="4">
        <f t="shared" si="2"/>
        <v>4.9000000000000007E-3</v>
      </c>
      <c r="T8" s="3">
        <v>0.23</v>
      </c>
      <c r="U8" s="1">
        <v>5.0000000000000001E-4</v>
      </c>
    </row>
    <row r="9" spans="1:21" x14ac:dyDescent="0.25">
      <c r="C9" s="1" t="s">
        <v>5</v>
      </c>
      <c r="D9" s="5">
        <f>AVERAGE(D4:D8)</f>
        <v>4.1070667005678443</v>
      </c>
      <c r="E9" s="4">
        <f>_xlfn.STDEV.S(D4:D8)/SQRT(5)</f>
        <v>4.9315357990373405E-2</v>
      </c>
    </row>
    <row r="11" spans="1:21" x14ac:dyDescent="0.25">
      <c r="A11" s="1" t="s">
        <v>11</v>
      </c>
      <c r="B11" s="1">
        <v>4.2889999999999997</v>
      </c>
      <c r="D11" s="1" t="s">
        <v>14</v>
      </c>
      <c r="E11" s="1">
        <v>4.1660000000000004</v>
      </c>
      <c r="G11" s="1" t="s">
        <v>36</v>
      </c>
      <c r="H11" s="3">
        <f>(E11-B12)/E11</f>
        <v>1.4146255264559789E-2</v>
      </c>
    </row>
    <row r="12" spans="1:21" x14ac:dyDescent="0.25">
      <c r="A12" s="1" t="s">
        <v>12</v>
      </c>
      <c r="B12" s="4">
        <f>D9</f>
        <v>4.1070667005678443</v>
      </c>
      <c r="C12" s="5">
        <f>_xlfn.STDEV.S(D4:D8)/SQRT(5)</f>
        <v>4.9315357990373405E-2</v>
      </c>
      <c r="G12" s="1" t="s">
        <v>37</v>
      </c>
      <c r="H12" s="3">
        <f>-(E11-B11)/E11</f>
        <v>2.952472395583277E-2</v>
      </c>
    </row>
    <row r="13" spans="1:21" x14ac:dyDescent="0.25">
      <c r="A13" s="1" t="s">
        <v>13</v>
      </c>
      <c r="B13" s="3">
        <f>(B11-B12)/B11</f>
        <v>4.2418582287748995E-2</v>
      </c>
      <c r="C13" s="4"/>
    </row>
    <row r="18" spans="1:24" s="2" customFormat="1" x14ac:dyDescent="0.25">
      <c r="A18" s="2" t="s">
        <v>15</v>
      </c>
    </row>
    <row r="20" spans="1:24" x14ac:dyDescent="0.25">
      <c r="A20" s="1" t="s">
        <v>16</v>
      </c>
      <c r="B20" s="3">
        <v>0.26900000000000002</v>
      </c>
      <c r="C20" s="3">
        <v>0.309</v>
      </c>
      <c r="D20" s="3">
        <v>0.34899999999999998</v>
      </c>
      <c r="E20" s="3">
        <v>0.38900000000000001</v>
      </c>
      <c r="F20" s="3">
        <v>0.42899999999999999</v>
      </c>
      <c r="G20" s="1" t="s">
        <v>22</v>
      </c>
      <c r="H20" s="1" t="s">
        <v>6</v>
      </c>
      <c r="I20" s="1" t="s">
        <v>24</v>
      </c>
      <c r="J20" s="1" t="s">
        <v>23</v>
      </c>
      <c r="K20" s="1" t="s">
        <v>6</v>
      </c>
      <c r="P20" s="7" t="s">
        <v>29</v>
      </c>
      <c r="Q20" s="7"/>
      <c r="R20" s="7"/>
      <c r="S20" s="7"/>
      <c r="U20" s="7" t="s">
        <v>32</v>
      </c>
      <c r="V20" s="7"/>
      <c r="W20" s="7"/>
      <c r="X20" s="7"/>
    </row>
    <row r="21" spans="1:24" x14ac:dyDescent="0.25">
      <c r="A21" s="1" t="s">
        <v>17</v>
      </c>
      <c r="B21" s="4">
        <v>1.6439999999999999</v>
      </c>
      <c r="C21" s="4">
        <v>1.647</v>
      </c>
      <c r="D21" s="4">
        <v>1.6479999999999999</v>
      </c>
      <c r="E21" s="4">
        <v>1.6419999999999999</v>
      </c>
      <c r="F21" s="4">
        <v>1.6439999999999999</v>
      </c>
      <c r="G21" s="4">
        <f>AVERAGE(B21:F21)</f>
        <v>1.645</v>
      </c>
      <c r="H21" s="4">
        <f>_xlfn.STDEV.S(B21:G21)/SQRT(5)</f>
        <v>9.7979589711328133E-4</v>
      </c>
      <c r="I21" s="4">
        <f>H21+0.001</f>
        <v>1.9797958971132816E-3</v>
      </c>
      <c r="J21" s="4">
        <f>G21^2</f>
        <v>2.7060249999999999</v>
      </c>
      <c r="K21" s="4">
        <f>(I21/J21+I21/J21)*J21</f>
        <v>3.9595917942265631E-3</v>
      </c>
      <c r="P21" s="1" t="s">
        <v>30</v>
      </c>
      <c r="Q21" s="1" t="s">
        <v>33</v>
      </c>
      <c r="R21" s="1" t="s">
        <v>31</v>
      </c>
      <c r="S21" s="1" t="s">
        <v>34</v>
      </c>
      <c r="U21" s="1" t="s">
        <v>35</v>
      </c>
      <c r="V21" s="1" t="s">
        <v>6</v>
      </c>
      <c r="W21" s="1" t="s">
        <v>31</v>
      </c>
      <c r="X21" s="1" t="s">
        <v>34</v>
      </c>
    </row>
    <row r="22" spans="1:24" x14ac:dyDescent="0.25">
      <c r="A22" s="1" t="s">
        <v>18</v>
      </c>
      <c r="B22" s="4">
        <v>1.7609999999999999</v>
      </c>
      <c r="C22" s="4">
        <v>1.7649999999999999</v>
      </c>
      <c r="D22" s="4">
        <v>1.766</v>
      </c>
      <c r="E22" s="4">
        <v>1.764</v>
      </c>
      <c r="F22" s="4">
        <v>1.766</v>
      </c>
      <c r="G22" s="4">
        <f>AVERAGE(B22:F22)</f>
        <v>1.7643999999999997</v>
      </c>
      <c r="H22" s="4">
        <f>_xlfn.STDEV.S(B22:G22)/SQRT(5)</f>
        <v>8.2945765413312454E-4</v>
      </c>
      <c r="I22" s="4">
        <f t="shared" ref="I22:I25" si="3">H22+0.001</f>
        <v>1.8294576541331244E-3</v>
      </c>
      <c r="J22" s="4">
        <f>G22^2</f>
        <v>3.113107359999999</v>
      </c>
      <c r="K22" s="4">
        <f t="shared" ref="K22:K25" si="4">(I22/J22+I22/J22)*J22</f>
        <v>3.6589153082662489E-3</v>
      </c>
      <c r="P22" s="4">
        <v>1.645</v>
      </c>
      <c r="Q22" s="4">
        <v>1.9797958971132816E-3</v>
      </c>
      <c r="R22" s="1">
        <v>0.26900000000000002</v>
      </c>
      <c r="S22" s="1">
        <v>5.0000000000000001E-4</v>
      </c>
      <c r="U22" s="4">
        <v>2.7060249999999999</v>
      </c>
      <c r="V22" s="4">
        <v>3.9595917942265631E-3</v>
      </c>
      <c r="W22" s="1">
        <v>0.26900000000000002</v>
      </c>
      <c r="X22" s="1">
        <v>5.0000000000000001E-4</v>
      </c>
    </row>
    <row r="23" spans="1:24" x14ac:dyDescent="0.25">
      <c r="A23" s="1" t="s">
        <v>19</v>
      </c>
      <c r="B23" s="4">
        <v>1.8660000000000001</v>
      </c>
      <c r="C23" s="4">
        <v>1.867</v>
      </c>
      <c r="D23" s="4">
        <v>1.8720000000000001</v>
      </c>
      <c r="E23" s="4">
        <v>1.871</v>
      </c>
      <c r="F23" s="4">
        <v>1.867</v>
      </c>
      <c r="G23" s="4">
        <f>AVERAGE(B23:F23)</f>
        <v>1.8686</v>
      </c>
      <c r="H23" s="4">
        <f>_xlfn.STDEV.S(B23:G23)/SQRT(5)</f>
        <v>1.0807404868885078E-3</v>
      </c>
      <c r="I23" s="4">
        <f t="shared" si="3"/>
        <v>2.080740486888508E-3</v>
      </c>
      <c r="J23" s="4">
        <f>G23^2</f>
        <v>3.4916659600000002</v>
      </c>
      <c r="K23" s="4">
        <f t="shared" si="4"/>
        <v>4.161480973777016E-3</v>
      </c>
      <c r="P23" s="4">
        <v>1.7643999999999997</v>
      </c>
      <c r="Q23" s="4">
        <v>1.8294576541331244E-3</v>
      </c>
      <c r="R23" s="1">
        <v>0.309</v>
      </c>
      <c r="S23" s="1">
        <v>5.0000000000000001E-4</v>
      </c>
      <c r="U23" s="4">
        <v>3.113107359999999</v>
      </c>
      <c r="V23" s="4">
        <v>3.6589153082662489E-3</v>
      </c>
      <c r="W23" s="1">
        <v>0.309</v>
      </c>
      <c r="X23" s="1">
        <v>5.0000000000000001E-4</v>
      </c>
    </row>
    <row r="24" spans="1:24" x14ac:dyDescent="0.25">
      <c r="A24" s="1" t="s">
        <v>20</v>
      </c>
      <c r="B24" s="4">
        <v>1.974</v>
      </c>
      <c r="C24" s="4">
        <v>1.9710000000000001</v>
      </c>
      <c r="D24" s="4">
        <v>1.972</v>
      </c>
      <c r="E24" s="4">
        <v>1.972</v>
      </c>
      <c r="F24" s="4">
        <v>1.97</v>
      </c>
      <c r="G24" s="4">
        <f>AVERAGE(B24:F24)</f>
        <v>1.9718</v>
      </c>
      <c r="H24" s="4">
        <f>_xlfn.STDEV.S(B24:G24)/SQRT(5)</f>
        <v>5.9329587896764756E-4</v>
      </c>
      <c r="I24" s="4">
        <f t="shared" si="3"/>
        <v>1.5932958789676476E-3</v>
      </c>
      <c r="J24" s="4">
        <f>G24^2</f>
        <v>3.88799524</v>
      </c>
      <c r="K24" s="4">
        <f t="shared" si="4"/>
        <v>3.1865917579352952E-3</v>
      </c>
      <c r="P24" s="4">
        <v>1.8686</v>
      </c>
      <c r="Q24" s="4">
        <v>2.080740486888508E-3</v>
      </c>
      <c r="R24" s="1">
        <v>0.34899999999999998</v>
      </c>
      <c r="S24" s="1">
        <v>5.0000000000000001E-4</v>
      </c>
      <c r="U24" s="4">
        <v>3.4916659600000002</v>
      </c>
      <c r="V24" s="4">
        <v>4.161480973777016E-3</v>
      </c>
      <c r="W24" s="1">
        <v>0.34899999999999998</v>
      </c>
      <c r="X24" s="1">
        <v>5.0000000000000001E-4</v>
      </c>
    </row>
    <row r="25" spans="1:24" x14ac:dyDescent="0.25">
      <c r="A25" s="1" t="s">
        <v>21</v>
      </c>
      <c r="B25" s="4">
        <v>2.073</v>
      </c>
      <c r="C25" s="4">
        <v>2.0710000000000002</v>
      </c>
      <c r="D25" s="4">
        <v>2.0720000000000001</v>
      </c>
      <c r="E25" s="4">
        <v>2.0739999999999998</v>
      </c>
      <c r="F25" s="4">
        <v>2.0720000000000001</v>
      </c>
      <c r="G25" s="4">
        <f>AVERAGE(B25:F25)</f>
        <v>2.0723999999999996</v>
      </c>
      <c r="H25" s="4">
        <f>_xlfn.STDEV.S(B25:G25)/SQRT(5)</f>
        <v>4.56070170039605E-4</v>
      </c>
      <c r="I25" s="4">
        <f t="shared" si="3"/>
        <v>1.4560701700396051E-3</v>
      </c>
      <c r="J25" s="4">
        <f>G25^2</f>
        <v>4.294841759999998</v>
      </c>
      <c r="K25" s="4">
        <f t="shared" si="4"/>
        <v>2.9121403400792101E-3</v>
      </c>
      <c r="P25" s="4">
        <v>1.9718</v>
      </c>
      <c r="Q25" s="4">
        <v>1.5932958789676476E-3</v>
      </c>
      <c r="R25" s="1">
        <v>0.38900000000000001</v>
      </c>
      <c r="S25" s="1">
        <v>5.0000000000000001E-4</v>
      </c>
      <c r="U25" s="4">
        <v>3.88799524</v>
      </c>
      <c r="V25" s="4">
        <v>3.1865917579352952E-3</v>
      </c>
      <c r="W25" s="1">
        <v>0.38900000000000001</v>
      </c>
      <c r="X25" s="1">
        <v>5.0000000000000001E-4</v>
      </c>
    </row>
    <row r="26" spans="1:24" x14ac:dyDescent="0.25">
      <c r="P26" s="4">
        <v>2.0723999999999996</v>
      </c>
      <c r="Q26" s="4">
        <v>1.4560701700396051E-3</v>
      </c>
      <c r="R26" s="1">
        <v>0.42899999999999999</v>
      </c>
      <c r="S26" s="1">
        <v>5.0000000000000001E-4</v>
      </c>
      <c r="U26" s="4">
        <v>4.294841759999998</v>
      </c>
      <c r="V26" s="4">
        <v>2.9121403400792101E-3</v>
      </c>
      <c r="W26" s="1">
        <v>0.42899999999999999</v>
      </c>
      <c r="X26" s="1">
        <v>5.0000000000000001E-4</v>
      </c>
    </row>
    <row r="28" spans="1:24" x14ac:dyDescent="0.25">
      <c r="M28" s="1" t="s">
        <v>25</v>
      </c>
      <c r="N28" s="4">
        <f>(PI()^2*4)/10.021</f>
        <v>3.9395686662366458</v>
      </c>
      <c r="O28" s="4">
        <f>(0.014/10.021)*N28</f>
        <v>5.5038380727784695E-3</v>
      </c>
    </row>
    <row r="29" spans="1:24" x14ac:dyDescent="0.25">
      <c r="M29" s="1" t="s">
        <v>38</v>
      </c>
      <c r="N29" s="3">
        <f>-(N28-E11)/N28</f>
        <v>5.7476173902981556E-2</v>
      </c>
    </row>
  </sheetData>
  <mergeCells count="4">
    <mergeCell ref="A1:XFD1"/>
    <mergeCell ref="R2:U2"/>
    <mergeCell ref="P20:S20"/>
    <mergeCell ref="U20:X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Amorim</dc:creator>
  <cp:lastModifiedBy>Felipe Amorim</cp:lastModifiedBy>
  <dcterms:created xsi:type="dcterms:W3CDTF">2015-06-05T18:19:34Z</dcterms:created>
  <dcterms:modified xsi:type="dcterms:W3CDTF">2023-02-10T04:48:35Z</dcterms:modified>
</cp:coreProperties>
</file>