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a40d377d7b6c46/Área de Trabalho/UNB/2º Semestre/Física experimental/"/>
    </mc:Choice>
  </mc:AlternateContent>
  <xr:revisionPtr revIDLastSave="0" documentId="8_{7F22DADD-9FD5-420B-8A0D-5B38E497FAC6}" xr6:coauthVersionLast="47" xr6:coauthVersionMax="47" xr10:uidLastSave="{00000000-0000-0000-0000-000000000000}"/>
  <bookViews>
    <workbookView xWindow="16284" yWindow="-1824" windowWidth="23256" windowHeight="13176" xr2:uid="{D6A2102C-049A-4214-9F70-1252603F53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D32" i="1"/>
  <c r="C32" i="1"/>
  <c r="G32" i="1"/>
  <c r="F32" i="1"/>
  <c r="E32" i="1"/>
  <c r="G31" i="1"/>
  <c r="F31" i="1"/>
  <c r="E31" i="1"/>
  <c r="D31" i="1"/>
  <c r="C31" i="1"/>
  <c r="B31" i="1"/>
  <c r="E28" i="1"/>
  <c r="D28" i="1"/>
  <c r="C25" i="1"/>
  <c r="D25" i="1"/>
  <c r="E25" i="1"/>
  <c r="F25" i="1"/>
  <c r="G25" i="1"/>
  <c r="B25" i="1"/>
  <c r="M22" i="1"/>
  <c r="M20" i="1"/>
  <c r="K20" i="1"/>
  <c r="G23" i="1"/>
  <c r="O20" i="1" s="1"/>
  <c r="F23" i="1"/>
  <c r="N20" i="1" s="1"/>
  <c r="E23" i="1"/>
  <c r="M18" i="1" s="1"/>
  <c r="D23" i="1"/>
  <c r="L21" i="1" s="1"/>
  <c r="C23" i="1"/>
  <c r="K22" i="1" s="1"/>
  <c r="B23" i="1"/>
  <c r="J22" i="1" s="1"/>
  <c r="F13" i="1"/>
  <c r="E13" i="1"/>
  <c r="C10" i="1"/>
  <c r="D10" i="1"/>
  <c r="E10" i="1"/>
  <c r="F10" i="1"/>
  <c r="G10" i="1"/>
  <c r="B10" i="1"/>
  <c r="C8" i="1"/>
  <c r="K3" i="1" s="1"/>
  <c r="D8" i="1"/>
  <c r="L7" i="1" s="1"/>
  <c r="E8" i="1"/>
  <c r="M3" i="1" s="1"/>
  <c r="F8" i="1"/>
  <c r="N7" i="1" s="1"/>
  <c r="G8" i="1"/>
  <c r="O3" i="1" s="1"/>
  <c r="B8" i="1"/>
  <c r="J7" i="1" s="1"/>
  <c r="N21" i="1" l="1"/>
  <c r="O21" i="1"/>
  <c r="L22" i="1"/>
  <c r="M21" i="1"/>
  <c r="N22" i="1"/>
  <c r="L19" i="1"/>
  <c r="L23" i="1" s="1"/>
  <c r="O22" i="1"/>
  <c r="L18" i="1"/>
  <c r="N18" i="1"/>
  <c r="M19" i="1"/>
  <c r="M23" i="1" s="1"/>
  <c r="J18" i="1"/>
  <c r="O18" i="1"/>
  <c r="O23" i="1" s="1"/>
  <c r="N19" i="1"/>
  <c r="J19" i="1"/>
  <c r="O19" i="1"/>
  <c r="J20" i="1"/>
  <c r="J21" i="1"/>
  <c r="K18" i="1"/>
  <c r="K19" i="1"/>
  <c r="K21" i="1"/>
  <c r="L20" i="1"/>
  <c r="M4" i="1"/>
  <c r="O4" i="1"/>
  <c r="M5" i="1"/>
  <c r="M6" i="1"/>
  <c r="M7" i="1"/>
  <c r="N3" i="1"/>
  <c r="K4" i="1"/>
  <c r="N4" i="1"/>
  <c r="K5" i="1"/>
  <c r="N5" i="1"/>
  <c r="K6" i="1"/>
  <c r="N6" i="1"/>
  <c r="K7" i="1"/>
  <c r="L3" i="1"/>
  <c r="L4" i="1"/>
  <c r="L5" i="1"/>
  <c r="L6" i="1"/>
  <c r="O5" i="1"/>
  <c r="O6" i="1"/>
  <c r="O7" i="1"/>
  <c r="J6" i="1"/>
  <c r="J3" i="1"/>
  <c r="J8" i="1" s="1"/>
  <c r="J4" i="1"/>
  <c r="J5" i="1"/>
  <c r="J23" i="1" l="1"/>
  <c r="M8" i="1"/>
  <c r="N23" i="1"/>
  <c r="K23" i="1"/>
  <c r="K8" i="1"/>
  <c r="O8" i="1"/>
  <c r="N8" i="1"/>
  <c r="L8" i="1"/>
</calcChain>
</file>

<file path=xl/sharedStrings.xml><?xml version="1.0" encoding="utf-8"?>
<sst xmlns="http://schemas.openxmlformats.org/spreadsheetml/2006/main" count="88" uniqueCount="56">
  <si>
    <t>30 cm</t>
  </si>
  <si>
    <t>40 cm</t>
  </si>
  <si>
    <t>50 cm</t>
  </si>
  <si>
    <t>60 cm</t>
  </si>
  <si>
    <t>70 cm</t>
  </si>
  <si>
    <t>80 cm</t>
  </si>
  <si>
    <t>Delta T1</t>
  </si>
  <si>
    <t>Delta T2</t>
  </si>
  <si>
    <t>Delta T3</t>
  </si>
  <si>
    <t>Delta T4</t>
  </si>
  <si>
    <t>Delta T5</t>
  </si>
  <si>
    <t>Delta T</t>
  </si>
  <si>
    <t>Erro absoluto</t>
  </si>
  <si>
    <t>Erro aleatório</t>
  </si>
  <si>
    <t>(x1-xm)^2</t>
  </si>
  <si>
    <t>(x2-xm)^2</t>
  </si>
  <si>
    <t>(x4-xm)^2</t>
  </si>
  <si>
    <t>(x5-xm)^2</t>
  </si>
  <si>
    <t>(x3-xm)^2</t>
  </si>
  <si>
    <t>Delta Tm1</t>
  </si>
  <si>
    <t>Delta Tm2</t>
  </si>
  <si>
    <t>Delta Tm3</t>
  </si>
  <si>
    <t>Delta Tm4</t>
  </si>
  <si>
    <t>Delta Tm5</t>
  </si>
  <si>
    <t>Delta Tm6</t>
  </si>
  <si>
    <t>1ª Parte</t>
  </si>
  <si>
    <t>2ª Parte</t>
  </si>
  <si>
    <t>a_exp</t>
  </si>
  <si>
    <t>Massas</t>
  </si>
  <si>
    <t>Carrinho</t>
  </si>
  <si>
    <t>Peso</t>
  </si>
  <si>
    <t>a_teo</t>
  </si>
  <si>
    <t>erro</t>
  </si>
  <si>
    <t>altura H</t>
  </si>
  <si>
    <t>comprimento D</t>
  </si>
  <si>
    <t>ângulo</t>
  </si>
  <si>
    <t>ângulo(rad)</t>
  </si>
  <si>
    <t>Velocidade (m/s)</t>
  </si>
  <si>
    <t>V1</t>
  </si>
  <si>
    <t>V2</t>
  </si>
  <si>
    <t>V3</t>
  </si>
  <si>
    <t>V4</t>
  </si>
  <si>
    <t>V5</t>
  </si>
  <si>
    <t>V6</t>
  </si>
  <si>
    <t>a_scidavis</t>
  </si>
  <si>
    <t>a_calc</t>
  </si>
  <si>
    <t>Aceleração (m/s^2)</t>
  </si>
  <si>
    <t>Tempo</t>
  </si>
  <si>
    <t>Erro tempo</t>
  </si>
  <si>
    <t>Posição</t>
  </si>
  <si>
    <t>Erro posição</t>
  </si>
  <si>
    <t>Dados gráfico X x T</t>
  </si>
  <si>
    <t>Dados gráfico V x T</t>
  </si>
  <si>
    <t>Velocidade</t>
  </si>
  <si>
    <t>Erro velocidade</t>
  </si>
  <si>
    <t>Erro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</si>
</sst>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Planilha1!$B$34</c:f>
              <c:strCache>
                <c:ptCount val="1"/>
                <c:pt idx="0">
                  <c:v>Dados gráfico X x 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backward val="0.1"/>
            <c:dispRSqr val="0"/>
            <c:dispEq val="1"/>
            <c:trendlineLbl>
              <c:layout>
                <c:manualLayout>
                  <c:x val="0.21349313930695371"/>
                  <c:y val="-0.14551811023622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Planilha1!$B$36:$B$41</c:f>
              <c:numCache>
                <c:formatCode>0.000</c:formatCode>
                <c:ptCount val="6"/>
                <c:pt idx="0">
                  <c:v>0.65</c:v>
                </c:pt>
                <c:pt idx="1">
                  <c:v>0.74780000000000002</c:v>
                </c:pt>
                <c:pt idx="2">
                  <c:v>0.83819999999999995</c:v>
                </c:pt>
                <c:pt idx="3">
                  <c:v>0.91600000000000004</c:v>
                </c:pt>
                <c:pt idx="4">
                  <c:v>0.99220000000000008</c:v>
                </c:pt>
                <c:pt idx="5">
                  <c:v>1.0618000000000001</c:v>
                </c:pt>
              </c:numCache>
            </c:numRef>
          </c:xVal>
          <c:yVal>
            <c:numRef>
              <c:f>Planilha1!$D$36:$D$41</c:f>
              <c:numCache>
                <c:formatCode>0.00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F-45A0-86A8-919BBA5E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2031"/>
        <c:axId val="1535761615"/>
      </c:scatterChart>
      <c:valAx>
        <c:axId val="153576203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761615"/>
        <c:crosses val="autoZero"/>
        <c:crossBetween val="midCat"/>
      </c:valAx>
      <c:valAx>
        <c:axId val="15357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Dados gráfico V x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Planilha1!$B$34</c:f>
              <c:strCache>
                <c:ptCount val="1"/>
                <c:pt idx="0">
                  <c:v>Dados gráfico X x 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0"/>
            <c:dispEq val="1"/>
            <c:trendlineLbl>
              <c:layout>
                <c:manualLayout>
                  <c:x val="0.26195352544282752"/>
                  <c:y val="-0.17393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Planilha1!$G$36:$G$41</c:f>
              <c:numCache>
                <c:formatCode>0.000</c:formatCode>
                <c:ptCount val="6"/>
                <c:pt idx="0">
                  <c:v>1.2132000000000001</c:v>
                </c:pt>
                <c:pt idx="1">
                  <c:v>1.4036</c:v>
                </c:pt>
                <c:pt idx="2">
                  <c:v>1.569</c:v>
                </c:pt>
                <c:pt idx="3">
                  <c:v>1.7126000000000001</c:v>
                </c:pt>
                <c:pt idx="4">
                  <c:v>1.843</c:v>
                </c:pt>
                <c:pt idx="5">
                  <c:v>1.9752000000000003</c:v>
                </c:pt>
              </c:numCache>
            </c:numRef>
          </c:xVal>
          <c:yVal>
            <c:numRef>
              <c:f>Planilha1!$I$36:$I$41</c:f>
              <c:numCache>
                <c:formatCode>0.00</c:formatCode>
                <c:ptCount val="6"/>
                <c:pt idx="0">
                  <c:v>49.45598417408506</c:v>
                </c:pt>
                <c:pt idx="1">
                  <c:v>56.996295240809346</c:v>
                </c:pt>
                <c:pt idx="2">
                  <c:v>63.73486297004461</c:v>
                </c:pt>
                <c:pt idx="3">
                  <c:v>70.068901086067967</c:v>
                </c:pt>
                <c:pt idx="4">
                  <c:v>75.963103635377109</c:v>
                </c:pt>
                <c:pt idx="5">
                  <c:v>81.004455245038471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6-4932-BF0C-EA800D53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2031"/>
        <c:axId val="1535761615"/>
      </c:scatterChart>
      <c:valAx>
        <c:axId val="153576203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761615"/>
        <c:crosses val="autoZero"/>
        <c:crossBetween val="midCat"/>
      </c:valAx>
      <c:valAx>
        <c:axId val="15357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0</xdr:rowOff>
    </xdr:from>
    <xdr:to>
      <xdr:col>15</xdr:col>
      <xdr:colOff>0</xdr:colOff>
      <xdr:row>75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7A3656-03B4-1585-3FDB-032C5375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10</xdr:col>
      <xdr:colOff>0</xdr:colOff>
      <xdr:row>52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CC7B87-2593-48E0-977D-FF064349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34D5-60D7-4353-B632-C7793F36DA5F}">
  <dimension ref="A1:O41"/>
  <sheetViews>
    <sheetView tabSelected="1" topLeftCell="A40" workbookViewId="0">
      <selection activeCell="E48" sqref="E48"/>
    </sheetView>
  </sheetViews>
  <sheetFormatPr defaultRowHeight="15" x14ac:dyDescent="0.25"/>
  <cols>
    <col min="1" max="1" width="16.42578125" style="1" bestFit="1" customWidth="1"/>
    <col min="2" max="3" width="10.5703125" style="1" bestFit="1" customWidth="1"/>
    <col min="4" max="4" width="12.28515625" style="1" bestFit="1" customWidth="1"/>
    <col min="5" max="5" width="11.7109375" style="1" bestFit="1" customWidth="1"/>
    <col min="6" max="7" width="10.5703125" style="1" bestFit="1" customWidth="1"/>
    <col min="8" max="8" width="10.85546875" style="1" bestFit="1" customWidth="1"/>
    <col min="9" max="9" width="18.28515625" style="1" bestFit="1" customWidth="1"/>
    <col min="10" max="10" width="14.85546875" style="1" bestFit="1" customWidth="1"/>
    <col min="11" max="11" width="11.85546875" style="1" bestFit="1" customWidth="1"/>
    <col min="12" max="14" width="9.85546875" style="1" bestFit="1" customWidth="1"/>
    <col min="15" max="16384" width="9.140625" style="1"/>
  </cols>
  <sheetData>
    <row r="1" spans="1:15" s="11" customFormat="1" x14ac:dyDescent="0.25">
      <c r="A1" s="10" t="s">
        <v>25</v>
      </c>
    </row>
    <row r="2" spans="1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</row>
    <row r="3" spans="1:15" x14ac:dyDescent="0.25">
      <c r="A3" s="1" t="s">
        <v>6</v>
      </c>
      <c r="B3" s="1">
        <v>0.64600000000000002</v>
      </c>
      <c r="C3" s="1">
        <v>0.748</v>
      </c>
      <c r="D3" s="1">
        <v>0.83399999999999996</v>
      </c>
      <c r="E3" s="1">
        <v>0.91700000000000004</v>
      </c>
      <c r="F3" s="1">
        <v>0.99399999999999999</v>
      </c>
      <c r="G3" s="1">
        <v>1.06</v>
      </c>
      <c r="I3" s="1" t="s">
        <v>14</v>
      </c>
      <c r="J3" s="2">
        <f>(B3-B8)^2</f>
        <v>1.600000000000003E-5</v>
      </c>
      <c r="K3" s="2">
        <f>(C3-C8)^2</f>
        <v>3.9999999999991186E-8</v>
      </c>
      <c r="L3" s="2">
        <f>(D3-D8)^2</f>
        <v>1.7639999999999845E-5</v>
      </c>
      <c r="M3" s="2">
        <f>(E3-E8)^2</f>
        <v>1.0000000000000019E-6</v>
      </c>
      <c r="N3" s="2">
        <f>(F3-F8)^2</f>
        <v>3.2399999999996861E-6</v>
      </c>
      <c r="O3" s="2">
        <f>(G3-G8)^2</f>
        <v>3.2400000000000859E-6</v>
      </c>
    </row>
    <row r="4" spans="1:15" x14ac:dyDescent="0.25">
      <c r="A4" s="1" t="s">
        <v>7</v>
      </c>
      <c r="B4" s="1">
        <v>0.65100000000000002</v>
      </c>
      <c r="C4" s="1">
        <v>0.749</v>
      </c>
      <c r="D4" s="1">
        <v>0.83699999999999997</v>
      </c>
      <c r="E4" s="1">
        <v>0.91700000000000004</v>
      </c>
      <c r="F4" s="1">
        <v>0.99</v>
      </c>
      <c r="G4" s="1">
        <v>1.06</v>
      </c>
      <c r="I4" s="1" t="s">
        <v>15</v>
      </c>
      <c r="J4" s="2">
        <f>(B4-B8)^2</f>
        <v>1.0000000000000019E-6</v>
      </c>
      <c r="K4" s="2">
        <f>(C4-C8)^2</f>
        <v>1.4399999999999494E-6</v>
      </c>
      <c r="L4" s="2">
        <f>(D4-D8)^2</f>
        <v>1.4399999999999494E-6</v>
      </c>
      <c r="M4" s="2">
        <f>(E4-E8)^2</f>
        <v>1.0000000000000019E-6</v>
      </c>
      <c r="N4" s="2">
        <f>(F4-F8)^2</f>
        <v>4.8400000000003992E-6</v>
      </c>
      <c r="O4" s="2">
        <f>(G4-G8)^2</f>
        <v>3.2400000000000859E-6</v>
      </c>
    </row>
    <row r="5" spans="1:15" x14ac:dyDescent="0.25">
      <c r="A5" s="1" t="s">
        <v>8</v>
      </c>
      <c r="B5" s="1">
        <v>0.65</v>
      </c>
      <c r="C5" s="1">
        <v>0.747</v>
      </c>
      <c r="D5" s="1">
        <v>0.83599999999999997</v>
      </c>
      <c r="E5" s="1">
        <v>0.91800000000000004</v>
      </c>
      <c r="F5" s="1">
        <v>0.99199999999999999</v>
      </c>
      <c r="G5" s="1">
        <v>1.0660000000000001</v>
      </c>
      <c r="I5" s="1" t="s">
        <v>18</v>
      </c>
      <c r="J5" s="2">
        <f>(B5-B8)^2</f>
        <v>0</v>
      </c>
      <c r="K5" s="2">
        <f>(C5-C8)^2</f>
        <v>6.4000000000003665E-7</v>
      </c>
      <c r="L5" s="2">
        <f>(D5-D8)^2</f>
        <v>4.8399999999999113E-6</v>
      </c>
      <c r="M5" s="2">
        <f>(E5-E8)^2</f>
        <v>4.0000000000000074E-6</v>
      </c>
      <c r="N5" s="2">
        <f>(F5-F8)^2</f>
        <v>4.0000000000035596E-8</v>
      </c>
      <c r="O5" s="2">
        <f>(G5-G8)^2</f>
        <v>1.7639999999999845E-5</v>
      </c>
    </row>
    <row r="6" spans="1:15" x14ac:dyDescent="0.25">
      <c r="A6" s="1" t="s">
        <v>9</v>
      </c>
      <c r="B6" s="1">
        <v>0.65200000000000002</v>
      </c>
      <c r="C6" s="1">
        <v>0.754</v>
      </c>
      <c r="D6" s="1">
        <v>0.84199999999999997</v>
      </c>
      <c r="E6" s="1">
        <v>0.91800000000000004</v>
      </c>
      <c r="F6" s="1">
        <v>0.99199999999999999</v>
      </c>
      <c r="G6" s="1">
        <v>1.06</v>
      </c>
      <c r="I6" s="1" t="s">
        <v>16</v>
      </c>
      <c r="J6" s="2">
        <f>(B6-B8)^2</f>
        <v>4.0000000000000074E-6</v>
      </c>
      <c r="K6" s="2">
        <f>(C6-C8)^2</f>
        <v>3.8439999999999795E-5</v>
      </c>
      <c r="L6" s="2">
        <f>(D6-D8)^2</f>
        <v>1.4440000000000194E-5</v>
      </c>
      <c r="M6" s="2">
        <f>(E6-E8)^2</f>
        <v>4.0000000000000074E-6</v>
      </c>
      <c r="N6" s="2">
        <f>(F6-F8)^2</f>
        <v>4.0000000000035596E-8</v>
      </c>
      <c r="O6" s="2">
        <f>(G6-G8)^2</f>
        <v>3.2400000000000859E-6</v>
      </c>
    </row>
    <row r="7" spans="1:15" x14ac:dyDescent="0.25">
      <c r="A7" s="1" t="s">
        <v>10</v>
      </c>
      <c r="B7" s="1">
        <v>0.65100000000000002</v>
      </c>
      <c r="C7" s="1">
        <v>0.74099999999999999</v>
      </c>
      <c r="D7" s="1">
        <v>0.84199999999999997</v>
      </c>
      <c r="E7" s="1">
        <v>0.91</v>
      </c>
      <c r="F7" s="1">
        <v>0.99299999999999999</v>
      </c>
      <c r="G7" s="1">
        <v>1.0629999999999999</v>
      </c>
      <c r="I7" s="1" t="s">
        <v>17</v>
      </c>
      <c r="J7" s="2">
        <f>(B7-B8)^2</f>
        <v>1.0000000000000019E-6</v>
      </c>
      <c r="K7" s="2">
        <f>(C7-C8)^2</f>
        <v>4.6240000000000384E-5</v>
      </c>
      <c r="L7" s="2">
        <f>(D7-D8)^2</f>
        <v>1.4440000000000194E-5</v>
      </c>
      <c r="M7" s="2">
        <f>(E7-E8)^2</f>
        <v>3.6000000000000062E-5</v>
      </c>
      <c r="N7" s="2">
        <f>(F7-F8)^2</f>
        <v>6.3999999999985898E-7</v>
      </c>
      <c r="O7" s="2">
        <f>(G7-G8)^2</f>
        <v>1.4399999999996828E-6</v>
      </c>
    </row>
    <row r="8" spans="1:15" x14ac:dyDescent="0.25">
      <c r="A8" s="1" t="s">
        <v>11</v>
      </c>
      <c r="B8" s="2">
        <f>AVERAGE(B3:B7)</f>
        <v>0.65</v>
      </c>
      <c r="C8" s="2">
        <f t="shared" ref="C8:G8" si="0">AVERAGE(C3:C7)</f>
        <v>0.74780000000000002</v>
      </c>
      <c r="D8" s="2">
        <f t="shared" si="0"/>
        <v>0.83819999999999995</v>
      </c>
      <c r="E8" s="2">
        <f t="shared" si="0"/>
        <v>0.91600000000000004</v>
      </c>
      <c r="F8" s="2">
        <f t="shared" si="0"/>
        <v>0.99220000000000008</v>
      </c>
      <c r="G8" s="2">
        <f>AVERAGE(G3:G7)</f>
        <v>1.0618000000000001</v>
      </c>
      <c r="I8" s="1" t="s">
        <v>13</v>
      </c>
      <c r="J8" s="2">
        <f>((SUM(J3:J7))/20)^(1/2)</f>
        <v>1.0488088481701524E-3</v>
      </c>
      <c r="K8" s="2">
        <f>((SUM(K3:K7))/20)^(1/2)</f>
        <v>2.0832666655999678E-3</v>
      </c>
      <c r="L8" s="2">
        <f>((SUM(L3:L7))/20)^(1/2)</f>
        <v>1.6248076809271934E-3</v>
      </c>
      <c r="M8" s="2">
        <f>((SUM(M3:M7))/20)^(1/2)</f>
        <v>1.5165750888103116E-3</v>
      </c>
      <c r="N8" s="2">
        <f>((SUM(N3:N7))/20)^(1/2)</f>
        <v>6.6332495807108055E-4</v>
      </c>
      <c r="O8" s="2">
        <f>((SUM(O3:O7))/20)^(1/2)</f>
        <v>1.1999999999999956E-3</v>
      </c>
    </row>
    <row r="9" spans="1:15" x14ac:dyDescent="0.25">
      <c r="A9" s="1" t="s">
        <v>13</v>
      </c>
      <c r="B9" s="2">
        <v>1.0488088481701524E-3</v>
      </c>
      <c r="C9" s="2">
        <v>2.0832666655999678E-3</v>
      </c>
      <c r="D9" s="2">
        <v>1.6248076809271934E-3</v>
      </c>
      <c r="E9" s="2">
        <v>1.5165750888103116E-3</v>
      </c>
      <c r="F9" s="2">
        <v>6.6332495807108055E-4</v>
      </c>
      <c r="G9" s="2">
        <v>1.1999999999999956E-3</v>
      </c>
    </row>
    <row r="10" spans="1:15" x14ac:dyDescent="0.25">
      <c r="A10" s="1" t="s">
        <v>12</v>
      </c>
      <c r="B10" s="2">
        <f>B9+0.001</f>
        <v>2.0488088481701522E-3</v>
      </c>
      <c r="C10" s="2">
        <f t="shared" ref="C10:G10" si="1">C9+0.001</f>
        <v>3.0832666655999678E-3</v>
      </c>
      <c r="D10" s="2">
        <f t="shared" si="1"/>
        <v>2.6248076809271934E-3</v>
      </c>
      <c r="E10" s="2">
        <f t="shared" si="1"/>
        <v>2.5165750888103116E-3</v>
      </c>
      <c r="F10" s="2">
        <f t="shared" si="1"/>
        <v>1.6633249580710807E-3</v>
      </c>
      <c r="G10" s="2">
        <f t="shared" si="1"/>
        <v>2.1999999999999954E-3</v>
      </c>
    </row>
    <row r="12" spans="1:15" x14ac:dyDescent="0.25">
      <c r="B12" s="1" t="s">
        <v>29</v>
      </c>
      <c r="C12" s="1" t="s">
        <v>30</v>
      </c>
      <c r="E12" s="6" t="s">
        <v>31</v>
      </c>
      <c r="F12" s="6" t="s">
        <v>32</v>
      </c>
      <c r="H12" s="6" t="s">
        <v>27</v>
      </c>
      <c r="I12" s="6" t="s">
        <v>32</v>
      </c>
      <c r="K12" s="6" t="s">
        <v>55</v>
      </c>
    </row>
    <row r="13" spans="1:15" x14ac:dyDescent="0.25">
      <c r="A13" s="6" t="s">
        <v>28</v>
      </c>
      <c r="B13" s="8">
        <v>313</v>
      </c>
      <c r="C13" s="8">
        <v>50</v>
      </c>
      <c r="E13" s="9">
        <f>(C13*980)/(B13+C13)</f>
        <v>134.98622589531681</v>
      </c>
      <c r="F13" s="3">
        <f>((0.5/49000)+(1/363))*E13</f>
        <v>0.37324029172263584</v>
      </c>
      <c r="H13" s="7"/>
    </row>
    <row r="16" spans="1:15" s="11" customFormat="1" x14ac:dyDescent="0.25">
      <c r="A16" s="10" t="s">
        <v>26</v>
      </c>
    </row>
    <row r="17" spans="1:15" x14ac:dyDescent="0.2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J17" s="1" t="s">
        <v>19</v>
      </c>
      <c r="K17" s="1" t="s">
        <v>20</v>
      </c>
      <c r="L17" s="1" t="s">
        <v>21</v>
      </c>
      <c r="M17" s="1" t="s">
        <v>22</v>
      </c>
      <c r="N17" s="1" t="s">
        <v>23</v>
      </c>
      <c r="O17" s="1" t="s">
        <v>24</v>
      </c>
    </row>
    <row r="18" spans="1:15" x14ac:dyDescent="0.25">
      <c r="A18" s="1" t="s">
        <v>6</v>
      </c>
      <c r="B18" s="2">
        <v>1.21</v>
      </c>
      <c r="C18" s="1">
        <v>1.407</v>
      </c>
      <c r="D18" s="1">
        <v>1.57</v>
      </c>
      <c r="E18" s="1">
        <v>1.7190000000000001</v>
      </c>
      <c r="F18" s="1">
        <v>1.847</v>
      </c>
      <c r="G18" s="1">
        <v>1.9810000000000001</v>
      </c>
      <c r="I18" s="1" t="s">
        <v>14</v>
      </c>
      <c r="J18" s="2">
        <f>(B18-B23)^2</f>
        <v>1.0240000000000586E-5</v>
      </c>
      <c r="K18" s="2">
        <f>(C18-C23)^2</f>
        <v>1.1560000000000474E-5</v>
      </c>
      <c r="L18" s="2">
        <f>(D18-D23)^2</f>
        <v>9.9999999999977973E-7</v>
      </c>
      <c r="M18" s="2">
        <f>(E18-E23)^2</f>
        <v>4.0959999999999506E-5</v>
      </c>
      <c r="N18" s="2">
        <f>(F18-F23)^2</f>
        <v>1.600000000000003E-5</v>
      </c>
      <c r="O18" s="2">
        <f>(G18-G23)^2</f>
        <v>3.363999999999774E-5</v>
      </c>
    </row>
    <row r="19" spans="1:15" x14ac:dyDescent="0.25">
      <c r="A19" s="1" t="s">
        <v>7</v>
      </c>
      <c r="B19" s="2">
        <v>1.22</v>
      </c>
      <c r="C19" s="1">
        <v>1.397</v>
      </c>
      <c r="D19" s="1">
        <v>1.569</v>
      </c>
      <c r="E19" s="1">
        <v>1.7110000000000001</v>
      </c>
      <c r="F19" s="1">
        <v>1.837</v>
      </c>
      <c r="G19" s="1">
        <v>1.978</v>
      </c>
      <c r="I19" s="1" t="s">
        <v>15</v>
      </c>
      <c r="J19" s="2">
        <f>(B19-B23)^2</f>
        <v>4.6239999999998873E-5</v>
      </c>
      <c r="K19" s="2">
        <f>(C19-C23)^2</f>
        <v>4.3559999999999197E-5</v>
      </c>
      <c r="L19" s="2">
        <f>(D19-D23)^2</f>
        <v>4.9303806576313238E-32</v>
      </c>
      <c r="M19" s="2">
        <f>(E19-E23)^2</f>
        <v>2.5600000000001466E-6</v>
      </c>
      <c r="N19" s="2">
        <f>(F19-F23)^2</f>
        <v>3.6000000000000062E-5</v>
      </c>
      <c r="O19" s="2">
        <f>(G19-G23)^2</f>
        <v>7.8399999999982732E-6</v>
      </c>
    </row>
    <row r="20" spans="1:15" x14ac:dyDescent="0.25">
      <c r="A20" s="1" t="s">
        <v>8</v>
      </c>
      <c r="B20" s="1">
        <v>1.2130000000000001</v>
      </c>
      <c r="C20" s="1">
        <v>1.407</v>
      </c>
      <c r="D20" s="1">
        <v>1.5589999999999999</v>
      </c>
      <c r="E20" s="1">
        <v>1.71</v>
      </c>
      <c r="F20" s="1">
        <v>1.843</v>
      </c>
      <c r="G20" s="1">
        <v>1.9750000000000001</v>
      </c>
      <c r="I20" s="1" t="s">
        <v>18</v>
      </c>
      <c r="J20" s="2">
        <f>(B20-B23)^2</f>
        <v>3.9999999999991186E-8</v>
      </c>
      <c r="K20" s="2">
        <f>(C20-C23)^2</f>
        <v>1.1560000000000474E-5</v>
      </c>
      <c r="L20" s="2">
        <f>(D20-D23)^2</f>
        <v>1.0000000000000461E-4</v>
      </c>
      <c r="M20" s="2">
        <f>(E20-E23)^2</f>
        <v>6.7600000000008204E-6</v>
      </c>
      <c r="N20" s="2">
        <f>(F20-F23)^2</f>
        <v>0</v>
      </c>
      <c r="O20" s="2">
        <f>(G20-G23)^2</f>
        <v>4.0000000000080006E-8</v>
      </c>
    </row>
    <row r="21" spans="1:15" x14ac:dyDescent="0.25">
      <c r="A21" s="1" t="s">
        <v>9</v>
      </c>
      <c r="B21" s="1">
        <v>1.212</v>
      </c>
      <c r="C21" s="1">
        <v>1.395</v>
      </c>
      <c r="D21" s="1">
        <v>1.569</v>
      </c>
      <c r="E21" s="1">
        <v>1.7130000000000001</v>
      </c>
      <c r="F21" s="1">
        <v>1.843</v>
      </c>
      <c r="G21" s="1">
        <v>1.9710000000000001</v>
      </c>
      <c r="I21" s="1" t="s">
        <v>16</v>
      </c>
      <c r="J21" s="2">
        <f>(B21-B23)^2</f>
        <v>1.4400000000002158E-6</v>
      </c>
      <c r="K21" s="2">
        <f>(C21-C23)^2</f>
        <v>7.3959999999998987E-5</v>
      </c>
      <c r="L21" s="2">
        <f>(D21-D23)^2</f>
        <v>4.9303806576313238E-32</v>
      </c>
      <c r="M21" s="2">
        <f>(E21-E23)^2</f>
        <v>1.5999999999996475E-7</v>
      </c>
      <c r="N21" s="2">
        <f>(F21-F23)^2</f>
        <v>0</v>
      </c>
      <c r="O21" s="2">
        <f>(G21-G23)^2</f>
        <v>1.7640000000001712E-5</v>
      </c>
    </row>
    <row r="22" spans="1:15" x14ac:dyDescent="0.25">
      <c r="A22" s="1" t="s">
        <v>10</v>
      </c>
      <c r="B22" s="1">
        <v>1.2110000000000001</v>
      </c>
      <c r="C22" s="1">
        <v>1.4119999999999999</v>
      </c>
      <c r="D22" s="1">
        <v>1.5780000000000001</v>
      </c>
      <c r="E22" s="1">
        <v>1.71</v>
      </c>
      <c r="F22" s="1">
        <v>1.845</v>
      </c>
      <c r="G22" s="1">
        <v>1.9710000000000001</v>
      </c>
      <c r="I22" s="1" t="s">
        <v>17</v>
      </c>
      <c r="J22" s="2">
        <f>(B22-B23)^2</f>
        <v>4.8399999999999113E-6</v>
      </c>
      <c r="K22" s="2">
        <f>(C22-C23)^2</f>
        <v>7.0559999999999379E-5</v>
      </c>
      <c r="L22" s="2">
        <f>(D22-D23)^2</f>
        <v>8.0999999999998147E-5</v>
      </c>
      <c r="M22" s="2">
        <f>(E22-E23)^2</f>
        <v>6.7600000000008204E-6</v>
      </c>
      <c r="N22" s="2">
        <f>(F22-F23)^2</f>
        <v>4.0000000000000074E-6</v>
      </c>
      <c r="O22" s="2">
        <f>(G22-G23)^2</f>
        <v>1.7640000000001712E-5</v>
      </c>
    </row>
    <row r="23" spans="1:15" x14ac:dyDescent="0.25">
      <c r="A23" s="1" t="s">
        <v>11</v>
      </c>
      <c r="B23" s="2">
        <f>AVERAGE(B18:B22)</f>
        <v>1.2132000000000001</v>
      </c>
      <c r="C23" s="2">
        <f t="shared" ref="C23" si="2">AVERAGE(C18:C22)</f>
        <v>1.4036</v>
      </c>
      <c r="D23" s="2">
        <f t="shared" ref="D23" si="3">AVERAGE(D18:D22)</f>
        <v>1.5690000000000002</v>
      </c>
      <c r="E23" s="2">
        <f t="shared" ref="E23" si="4">AVERAGE(E18:E22)</f>
        <v>1.7126000000000001</v>
      </c>
      <c r="F23" s="2">
        <f t="shared" ref="F23" si="5">AVERAGE(F18:F22)</f>
        <v>1.843</v>
      </c>
      <c r="G23" s="2">
        <f>AVERAGE(G18:G22)</f>
        <v>1.9752000000000003</v>
      </c>
      <c r="I23" s="1" t="s">
        <v>13</v>
      </c>
      <c r="J23" s="2">
        <f>((SUM(J18:J22))/20)^(1/2)</f>
        <v>1.7720045146669291E-3</v>
      </c>
      <c r="K23" s="2">
        <f>((SUM(K18:K22))/20)^(1/2)</f>
        <v>3.2496153618543724E-3</v>
      </c>
      <c r="L23" s="2">
        <f>((SUM(L18:L22))/20)^(1/2)</f>
        <v>3.0166206257996923E-3</v>
      </c>
      <c r="M23" s="2">
        <f>((SUM(M18:M22))/20)^(1/2)</f>
        <v>1.691153452528795E-3</v>
      </c>
      <c r="N23" s="2">
        <f>((SUM(N18:N22))/20)^(1/2)</f>
        <v>1.6733200530681526E-3</v>
      </c>
      <c r="O23" s="2">
        <f>((SUM(O18:O22))/20)^(1/2)</f>
        <v>1.9595917942265362E-3</v>
      </c>
    </row>
    <row r="24" spans="1:15" x14ac:dyDescent="0.25">
      <c r="A24" s="1" t="s">
        <v>13</v>
      </c>
      <c r="B24" s="2">
        <v>1.7720045146669291E-3</v>
      </c>
      <c r="C24" s="2">
        <v>3.2496153618543724E-3</v>
      </c>
      <c r="D24" s="2">
        <v>3.0166206257996923E-3</v>
      </c>
      <c r="E24" s="2">
        <v>1.691153452528795E-3</v>
      </c>
      <c r="F24" s="2">
        <v>1.6733200530681526E-3</v>
      </c>
      <c r="G24" s="2">
        <v>1.9595917942265362E-3</v>
      </c>
    </row>
    <row r="25" spans="1:15" x14ac:dyDescent="0.25">
      <c r="A25" s="1" t="s">
        <v>12</v>
      </c>
      <c r="B25" s="2">
        <f>B24+0.001</f>
        <v>2.7720045146669291E-3</v>
      </c>
      <c r="C25" s="2">
        <f t="shared" ref="C25:G25" si="6">C24+0.001</f>
        <v>4.2496153618543728E-3</v>
      </c>
      <c r="D25" s="2">
        <f t="shared" si="6"/>
        <v>4.0166206257996918E-3</v>
      </c>
      <c r="E25" s="2">
        <f t="shared" si="6"/>
        <v>2.6911534525287948E-3</v>
      </c>
      <c r="F25" s="2">
        <f t="shared" si="6"/>
        <v>2.6733200530681526E-3</v>
      </c>
      <c r="G25" s="2">
        <f t="shared" si="6"/>
        <v>2.9595917942265362E-3</v>
      </c>
    </row>
    <row r="27" spans="1:15" x14ac:dyDescent="0.25">
      <c r="A27" s="6" t="s">
        <v>33</v>
      </c>
      <c r="B27" s="1">
        <v>7.5</v>
      </c>
      <c r="D27" s="6" t="s">
        <v>36</v>
      </c>
      <c r="E27" s="6" t="s">
        <v>35</v>
      </c>
    </row>
    <row r="28" spans="1:15" x14ac:dyDescent="0.25">
      <c r="A28" s="6" t="s">
        <v>34</v>
      </c>
      <c r="B28" s="1">
        <v>172.6</v>
      </c>
      <c r="D28" s="4">
        <f>B27/B28</f>
        <v>4.3453070683661645E-2</v>
      </c>
      <c r="E28" s="3">
        <f>(D28*360)/(2*PI())</f>
        <v>2.4896775570574587</v>
      </c>
    </row>
    <row r="30" spans="1:15" x14ac:dyDescent="0.25">
      <c r="B30" s="1" t="s">
        <v>38</v>
      </c>
      <c r="C30" s="1" t="s">
        <v>39</v>
      </c>
      <c r="D30" s="1" t="s">
        <v>40</v>
      </c>
      <c r="E30" s="1" t="s">
        <v>41</v>
      </c>
      <c r="F30" s="1" t="s">
        <v>42</v>
      </c>
      <c r="G30" s="1" t="s">
        <v>43</v>
      </c>
      <c r="J30" s="6" t="s">
        <v>44</v>
      </c>
      <c r="K30" s="6" t="s">
        <v>45</v>
      </c>
    </row>
    <row r="31" spans="1:15" x14ac:dyDescent="0.25">
      <c r="A31" s="1" t="s">
        <v>37</v>
      </c>
      <c r="B31" s="3">
        <f>2*(30/B23)</f>
        <v>49.45598417408506</v>
      </c>
      <c r="C31" s="3">
        <f>2*(40/C23)</f>
        <v>56.996295240809346</v>
      </c>
      <c r="D31" s="3">
        <f>2*(50/D23)</f>
        <v>63.73486297004461</v>
      </c>
      <c r="E31" s="3">
        <f>2*(60/E23)</f>
        <v>70.068901086067967</v>
      </c>
      <c r="F31" s="3">
        <f>2*(70/F23)</f>
        <v>75.963103635377109</v>
      </c>
      <c r="G31" s="3">
        <f>2*(80/G23)</f>
        <v>81.004455245038471</v>
      </c>
      <c r="I31" s="1" t="s">
        <v>46</v>
      </c>
      <c r="K31" s="1">
        <v>41.86</v>
      </c>
    </row>
    <row r="32" spans="1:15" x14ac:dyDescent="0.25">
      <c r="A32" s="1" t="s">
        <v>12</v>
      </c>
      <c r="B32" s="3">
        <f>(0.1/60+B25/B23)*B31</f>
        <v>0.19542714425309923</v>
      </c>
      <c r="C32" s="3">
        <f>(0.1/80+C25/C23)*C31</f>
        <v>0.24381043874617458</v>
      </c>
      <c r="D32" s="3">
        <f>(0.1/100+D25/D23)*D31</f>
        <v>0.22689532516762154</v>
      </c>
      <c r="E32" s="3">
        <f>(0.1/120+E25/E23)*E31</f>
        <v>0.16849595064385753</v>
      </c>
      <c r="F32" s="3">
        <f>(0.1/140+F25/F23)*F31</f>
        <v>0.16444584277902763</v>
      </c>
      <c r="G32" s="3">
        <f>(0.1/160+G25/G23)*G31</f>
        <v>0.17200289643530101</v>
      </c>
      <c r="I32" s="1" t="s">
        <v>12</v>
      </c>
    </row>
    <row r="33" spans="2:10" x14ac:dyDescent="0.25">
      <c r="B33" s="5"/>
    </row>
    <row r="34" spans="2:10" x14ac:dyDescent="0.25">
      <c r="B34" s="12" t="s">
        <v>51</v>
      </c>
      <c r="C34" s="12"/>
      <c r="D34" s="12"/>
      <c r="E34" s="12"/>
      <c r="G34" s="12" t="s">
        <v>52</v>
      </c>
      <c r="H34" s="12"/>
      <c r="I34" s="12"/>
      <c r="J34" s="12"/>
    </row>
    <row r="35" spans="2:10" x14ac:dyDescent="0.25">
      <c r="B35" s="1" t="s">
        <v>47</v>
      </c>
      <c r="C35" s="1" t="s">
        <v>48</v>
      </c>
      <c r="D35" s="1" t="s">
        <v>49</v>
      </c>
      <c r="E35" s="1" t="s">
        <v>50</v>
      </c>
      <c r="G35" s="1" t="s">
        <v>47</v>
      </c>
      <c r="H35" s="1" t="s">
        <v>48</v>
      </c>
      <c r="I35" s="1" t="s">
        <v>53</v>
      </c>
      <c r="J35" s="1" t="s">
        <v>54</v>
      </c>
    </row>
    <row r="36" spans="2:10" x14ac:dyDescent="0.25">
      <c r="B36" s="2">
        <v>0.65</v>
      </c>
      <c r="C36" s="2">
        <v>2.0488088481701522E-3</v>
      </c>
      <c r="D36" s="3">
        <v>30</v>
      </c>
      <c r="E36" s="1">
        <v>0.05</v>
      </c>
      <c r="G36" s="2">
        <v>1.2132000000000001</v>
      </c>
      <c r="H36" s="2">
        <v>2.7720045146669291E-3</v>
      </c>
      <c r="I36" s="3">
        <v>49.45598417408506</v>
      </c>
      <c r="J36" s="3">
        <v>0.19542714425309923</v>
      </c>
    </row>
    <row r="37" spans="2:10" x14ac:dyDescent="0.25">
      <c r="B37" s="2">
        <v>0.74780000000000002</v>
      </c>
      <c r="C37" s="2">
        <v>3.0832666655999678E-3</v>
      </c>
      <c r="D37" s="3">
        <v>40</v>
      </c>
      <c r="E37" s="1">
        <v>0.05</v>
      </c>
      <c r="G37" s="2">
        <v>1.4036</v>
      </c>
      <c r="H37" s="2">
        <v>4.2496153618543728E-3</v>
      </c>
      <c r="I37" s="3">
        <v>56.996295240809346</v>
      </c>
      <c r="J37" s="3">
        <v>0.24381043874617458</v>
      </c>
    </row>
    <row r="38" spans="2:10" x14ac:dyDescent="0.25">
      <c r="B38" s="2">
        <v>0.83819999999999995</v>
      </c>
      <c r="C38" s="2">
        <v>2.6248076809271934E-3</v>
      </c>
      <c r="D38" s="3">
        <v>50</v>
      </c>
      <c r="E38" s="1">
        <v>0.05</v>
      </c>
      <c r="G38" s="2">
        <v>1.569</v>
      </c>
      <c r="H38" s="2">
        <v>4.0166206257996918E-3</v>
      </c>
      <c r="I38" s="3">
        <v>63.73486297004461</v>
      </c>
      <c r="J38" s="3">
        <v>0.22689532516762154</v>
      </c>
    </row>
    <row r="39" spans="2:10" x14ac:dyDescent="0.25">
      <c r="B39" s="2">
        <v>0.91600000000000004</v>
      </c>
      <c r="C39" s="2">
        <v>2.5165750888103116E-3</v>
      </c>
      <c r="D39" s="3">
        <v>60</v>
      </c>
      <c r="E39" s="1">
        <v>0.05</v>
      </c>
      <c r="G39" s="2">
        <v>1.7126000000000001</v>
      </c>
      <c r="H39" s="2">
        <v>2.6911534525287948E-3</v>
      </c>
      <c r="I39" s="3">
        <v>70.068901086067967</v>
      </c>
      <c r="J39" s="3">
        <v>0.16849595064385753</v>
      </c>
    </row>
    <row r="40" spans="2:10" x14ac:dyDescent="0.25">
      <c r="B40" s="2">
        <v>0.99220000000000008</v>
      </c>
      <c r="C40" s="2">
        <v>1.6633249580710807E-3</v>
      </c>
      <c r="D40" s="3">
        <v>70</v>
      </c>
      <c r="E40" s="1">
        <v>0.05</v>
      </c>
      <c r="G40" s="2">
        <v>1.843</v>
      </c>
      <c r="H40" s="2">
        <v>2.6733200530681526E-3</v>
      </c>
      <c r="I40" s="3">
        <v>75.963103635377109</v>
      </c>
      <c r="J40" s="3">
        <v>0.16444584277902763</v>
      </c>
    </row>
    <row r="41" spans="2:10" x14ac:dyDescent="0.25">
      <c r="B41" s="2">
        <v>1.0618000000000001</v>
      </c>
      <c r="C41" s="2">
        <v>2.1999999999999954E-3</v>
      </c>
      <c r="D41" s="3">
        <v>80</v>
      </c>
      <c r="E41" s="1">
        <v>0.05</v>
      </c>
      <c r="G41" s="2">
        <v>1.9752000000000003</v>
      </c>
      <c r="H41" s="2">
        <v>2.9595917942265362E-3</v>
      </c>
      <c r="I41" s="3">
        <v>81.004455245038471</v>
      </c>
      <c r="J41" s="3">
        <v>0.17200289643530101</v>
      </c>
    </row>
  </sheetData>
  <mergeCells count="2">
    <mergeCell ref="B34:E34"/>
    <mergeCell ref="G34:J3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Amorim</dc:creator>
  <cp:lastModifiedBy>Felipe Amorim</cp:lastModifiedBy>
  <dcterms:created xsi:type="dcterms:W3CDTF">2023-01-14T15:18:07Z</dcterms:created>
  <dcterms:modified xsi:type="dcterms:W3CDTF">2023-01-15T03:46:08Z</dcterms:modified>
</cp:coreProperties>
</file>