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Boda Li\Downloads\"/>
    </mc:Choice>
  </mc:AlternateContent>
  <xr:revisionPtr revIDLastSave="0" documentId="13_ncr:1_{E253E015-250D-40D6-8C8B-294B27925128}" xr6:coauthVersionLast="45" xr6:coauthVersionMax="45" xr10:uidLastSave="{00000000-0000-0000-0000-000000000000}"/>
  <bookViews>
    <workbookView xWindow="28680" yWindow="-120" windowWidth="29040" windowHeight="164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75" i="1" l="1"/>
  <c r="C50" i="1"/>
  <c r="C25" i="1"/>
  <c r="C6" i="1"/>
  <c r="J19" i="1"/>
  <c r="I19" i="1"/>
  <c r="K19" i="1" s="1"/>
  <c r="H19" i="1"/>
  <c r="G19" i="1"/>
  <c r="F19" i="1"/>
  <c r="J18" i="1"/>
  <c r="I18" i="1"/>
  <c r="K18" i="1" s="1"/>
  <c r="H18" i="1"/>
  <c r="G18" i="1"/>
  <c r="F18" i="1"/>
  <c r="J17" i="1"/>
  <c r="I17" i="1"/>
  <c r="K17" i="1" s="1"/>
  <c r="H17" i="1"/>
  <c r="G17" i="1"/>
  <c r="F17" i="1"/>
  <c r="J16" i="1"/>
  <c r="I16" i="1"/>
  <c r="K16" i="1" s="1"/>
  <c r="H16" i="1"/>
  <c r="G16" i="1"/>
  <c r="F16" i="1"/>
  <c r="J10" i="1"/>
  <c r="J11" i="1"/>
  <c r="J12" i="1"/>
  <c r="J9" i="1"/>
  <c r="G13" i="1"/>
  <c r="H13" i="1"/>
  <c r="I13" i="1"/>
  <c r="F13" i="1"/>
  <c r="K88" i="1"/>
  <c r="K87" i="1"/>
  <c r="K86" i="1"/>
  <c r="K85" i="1"/>
  <c r="K63" i="1"/>
  <c r="K62" i="1"/>
  <c r="K61" i="1"/>
  <c r="K60" i="1"/>
  <c r="K36" i="1"/>
  <c r="K37" i="1"/>
  <c r="K38" i="1"/>
  <c r="K35" i="1"/>
  <c r="J88" i="1"/>
  <c r="J87" i="1"/>
  <c r="J86" i="1"/>
  <c r="J85" i="1"/>
  <c r="J63" i="1"/>
  <c r="J62" i="1"/>
  <c r="J61" i="1"/>
  <c r="J60" i="1"/>
  <c r="J38" i="1"/>
  <c r="J37" i="1"/>
  <c r="J36" i="1"/>
  <c r="J35" i="1"/>
  <c r="I88" i="1"/>
  <c r="I87" i="1"/>
  <c r="I86" i="1"/>
  <c r="I85" i="1"/>
  <c r="I63" i="1"/>
  <c r="I62" i="1"/>
  <c r="I61" i="1"/>
  <c r="I60" i="1"/>
  <c r="I38" i="1"/>
  <c r="I37" i="1"/>
  <c r="I36" i="1"/>
  <c r="I35" i="1"/>
  <c r="H88" i="1"/>
  <c r="H87" i="1"/>
  <c r="H86" i="1"/>
  <c r="H85" i="1"/>
  <c r="H63" i="1"/>
  <c r="H62" i="1"/>
  <c r="H61" i="1"/>
  <c r="H60" i="1"/>
  <c r="H35" i="1"/>
  <c r="H38" i="1"/>
  <c r="H37" i="1"/>
  <c r="H36" i="1"/>
  <c r="G35" i="1"/>
  <c r="G88" i="1"/>
  <c r="G87" i="1"/>
  <c r="G86" i="1"/>
  <c r="G85" i="1"/>
  <c r="G63" i="1"/>
  <c r="G62" i="1"/>
  <c r="G61" i="1"/>
  <c r="G60" i="1"/>
  <c r="F88" i="1"/>
  <c r="F87" i="1"/>
  <c r="F86" i="1"/>
  <c r="F85" i="1"/>
  <c r="F63" i="1"/>
  <c r="F62" i="1"/>
  <c r="F61" i="1"/>
  <c r="F60" i="1"/>
  <c r="G38" i="1"/>
  <c r="G37" i="1"/>
  <c r="G36" i="1"/>
  <c r="F38" i="1"/>
  <c r="F37" i="1"/>
  <c r="F36" i="1"/>
  <c r="F35" i="1"/>
  <c r="J79" i="1"/>
  <c r="J80" i="1"/>
  <c r="J81" i="1"/>
  <c r="J78" i="1"/>
  <c r="G82" i="1"/>
  <c r="H82" i="1"/>
  <c r="I82" i="1"/>
  <c r="F82" i="1"/>
  <c r="J54" i="1"/>
  <c r="J55" i="1"/>
  <c r="J56" i="1"/>
  <c r="J53" i="1"/>
  <c r="G57" i="1"/>
  <c r="H57" i="1"/>
  <c r="I57" i="1"/>
  <c r="F57" i="1"/>
  <c r="G32" i="1"/>
  <c r="H32" i="1"/>
  <c r="I32" i="1"/>
  <c r="F32" i="1"/>
  <c r="J29" i="1"/>
  <c r="J30" i="1"/>
  <c r="J31" i="1"/>
  <c r="J28" i="1"/>
</calcChain>
</file>

<file path=xl/sharedStrings.xml><?xml version="1.0" encoding="utf-8"?>
<sst xmlns="http://schemas.openxmlformats.org/spreadsheetml/2006/main" count="165" uniqueCount="57">
  <si>
    <t>Confusion matrix</t>
  </si>
  <si>
    <t>Metrics</t>
  </si>
  <si>
    <t>Name 1</t>
  </si>
  <si>
    <t>Name 2</t>
  </si>
  <si>
    <t>Actual</t>
  </si>
  <si>
    <t>Eosinophil</t>
  </si>
  <si>
    <t>Lymphocyte</t>
  </si>
  <si>
    <t>Monocyte</t>
  </si>
  <si>
    <t>Neutrophil</t>
  </si>
  <si>
    <t>Total</t>
  </si>
  <si>
    <t>Predicted</t>
  </si>
  <si>
    <t>Cell Type</t>
  </si>
  <si>
    <t>% Correct</t>
  </si>
  <si>
    <t>Sensitivity</t>
  </si>
  <si>
    <t>Specificity</t>
  </si>
  <si>
    <t>Precision</t>
  </si>
  <si>
    <t>F1</t>
  </si>
  <si>
    <t>F2</t>
  </si>
  <si>
    <t>How many minutes did it take to train your model?</t>
  </si>
  <si>
    <t>Answer</t>
  </si>
  <si>
    <t>Task 1b: Compute results for your feed forward network</t>
  </si>
  <si>
    <t xml:space="preserve">What was the accuracy on the training data at the final epoch? </t>
  </si>
  <si>
    <t>Which cell type was most predictable?</t>
  </si>
  <si>
    <t xml:space="preserve"> Justify your answer</t>
  </si>
  <si>
    <t>If you worked with a partner, describe the breakdown of work</t>
  </si>
  <si>
    <t>Task 2b: Compute results for your initial convolutional network</t>
  </si>
  <si>
    <t>Which network performed better, the feed forward or the convolutional?</t>
  </si>
  <si>
    <t>Task 3b: Compute results for your modified convolutional network</t>
  </si>
  <si>
    <t>Did this model perform better than the basic CNN?</t>
  </si>
  <si>
    <t>What change(s) did you make?</t>
  </si>
  <si>
    <t>Task 4b: Compute results for your improved CNN</t>
  </si>
  <si>
    <t xml:space="preserve">Why did you choose this change? </t>
  </si>
  <si>
    <t xml:space="preserve">What made you believe it would improve the model?  </t>
  </si>
  <si>
    <t>In what way(s) did you expect it to impact the model?</t>
  </si>
  <si>
    <t>Line</t>
  </si>
  <si>
    <t>What change did you make?</t>
  </si>
  <si>
    <t xml:space="preserve">Why did you choose these changes? </t>
  </si>
  <si>
    <t xml:space="preserve">What made you believe they would improve the model?  </t>
  </si>
  <si>
    <t>In what way(s) did you expect them to impact the model?</t>
  </si>
  <si>
    <t>Boda Li</t>
  </si>
  <si>
    <t>Change from RELU to tanh for activation function.</t>
  </si>
  <si>
    <t>Because tanh will not bring and bias to this model while RELU do.</t>
  </si>
  <si>
    <t>First RELU is not differentiable in some point, so there might be some problem near and the expectation of RELU function is not 0. So it will give a bias to this model while tanh won't. So this is why I pick tanh to give it a try.</t>
  </si>
  <si>
    <t>Just like what we read in U-net paper, multiple CNN layers are used for better training the data. With a multiple hidden layer CNN, it is more safer to use a small learning to help avoid local minimum.</t>
  </si>
  <si>
    <t>Adding another Conv2D layer inside with different amounts of channel and decreasing the learning rate by ten times. Change from Averagepooling to maxpooling.</t>
  </si>
  <si>
    <t>More hiddden layers help the CNN to learn things better. With multiple layers, the CNN will be more stable as well.  Maxpooling is used more oftern in CNN especially for image recognition CNN like U-net.</t>
  </si>
  <si>
    <t>Without convolution, our neural network with a single layer will not create any non-linear behaviour of the input. So the loss function decreasing does not help to find a better classification.</t>
  </si>
  <si>
    <t>Convolution run much better.</t>
  </si>
  <si>
    <t xml:space="preserve">With adding kernels, the hidden layer can capture information from the surroundings. </t>
  </si>
  <si>
    <t>F1 and F2 score is a general justification for the performance of this class. F1 and F2 score for this type is higher than others.</t>
  </si>
  <si>
    <t>F1 and F2 score is a general justification for the performance of this class. F1 and F2 score for this type is higher than others although not large differences.</t>
  </si>
  <si>
    <t>No</t>
  </si>
  <si>
    <t>I think tanh slope is much shaper on the edge than RELU which might cause the differences</t>
  </si>
  <si>
    <t>It should have higher accuracy and more stable performance for wider range of questions.</t>
  </si>
  <si>
    <t>F1 and F2 score is a general justification for the performance of this class. F1 and F2 score for this type is higher than others although Lymphocyte is also pretty good</t>
  </si>
  <si>
    <t>yes</t>
  </si>
  <si>
    <t>The overall performance increased because the better classify all classes, adding more hidden layers are definitely helpful but need longer training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</si>
</sst>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0" fontId="0" fillId="0" borderId="0" xfId="0" applyAlignment="1">
      <alignment horizontal="right"/>
    </xf>
    <xf numFmtId="0" fontId="0" fillId="0" borderId="1" xfId="0" applyBorder="1"/>
    <xf numFmtId="0" fontId="0" fillId="0" borderId="0" xfId="0" applyBorder="1"/>
    <xf numFmtId="0" fontId="0" fillId="0" borderId="0" xfId="0" applyBorder="1" applyAlignment="1">
      <alignment horizontal="center"/>
    </xf>
    <xf numFmtId="0" fontId="1" fillId="0" borderId="1" xfId="0" applyFont="1" applyBorder="1"/>
    <xf numFmtId="0" fontId="1" fillId="0" borderId="0" xfId="0" applyFont="1" applyAlignment="1">
      <alignment horizontal="center"/>
    </xf>
    <xf numFmtId="0" fontId="0" fillId="0" borderId="1" xfId="0" applyBorder="1" applyAlignment="1">
      <alignment vertical="center"/>
    </xf>
    <xf numFmtId="0" fontId="0" fillId="0" borderId="2" xfId="0" applyBorder="1" applyAlignment="1">
      <alignment horizontal="center" vertical="center"/>
    </xf>
    <xf numFmtId="0" fontId="1" fillId="0" borderId="1" xfId="0" applyFont="1" applyFill="1" applyBorder="1"/>
    <xf numFmtId="0" fontId="1" fillId="0" borderId="0" xfId="0" applyFont="1" applyAlignment="1">
      <alignment horizontal="right"/>
    </xf>
    <xf numFmtId="0" fontId="0" fillId="0" borderId="0" xfId="0"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topLeftCell="C61" zoomScale="85" zoomScaleNormal="85" zoomScalePageLayoutView="180" workbookViewId="0">
      <selection activeCell="C98" sqref="C98"/>
    </sheetView>
  </sheetViews>
  <sheetFormatPr defaultColWidth="11" defaultRowHeight="15.75" x14ac:dyDescent="0.25"/>
  <cols>
    <col min="2" max="2" width="79" style="1" bestFit="1" customWidth="1"/>
    <col min="3" max="3" width="202.875" bestFit="1" customWidth="1"/>
  </cols>
  <sheetData>
    <row r="1" spans="1:11" x14ac:dyDescent="0.25">
      <c r="A1" t="s">
        <v>34</v>
      </c>
      <c r="C1" t="s">
        <v>19</v>
      </c>
    </row>
    <row r="2" spans="1:11" x14ac:dyDescent="0.25">
      <c r="A2">
        <v>1</v>
      </c>
      <c r="B2" s="1" t="s">
        <v>2</v>
      </c>
      <c r="C2" t="s">
        <v>39</v>
      </c>
    </row>
    <row r="3" spans="1:11" x14ac:dyDescent="0.25">
      <c r="A3">
        <v>2</v>
      </c>
      <c r="B3" s="1" t="s">
        <v>3</v>
      </c>
    </row>
    <row r="4" spans="1:11" x14ac:dyDescent="0.25">
      <c r="A4">
        <v>3</v>
      </c>
      <c r="B4" s="10" t="s">
        <v>20</v>
      </c>
    </row>
    <row r="5" spans="1:11" x14ac:dyDescent="0.25">
      <c r="A5">
        <v>4</v>
      </c>
      <c r="B5" s="1" t="s">
        <v>21</v>
      </c>
      <c r="C5">
        <v>0.2487</v>
      </c>
    </row>
    <row r="6" spans="1:11" x14ac:dyDescent="0.25">
      <c r="A6">
        <v>5</v>
      </c>
      <c r="B6" s="1" t="s">
        <v>18</v>
      </c>
      <c r="C6">
        <f>2307/60</f>
        <v>38.450000000000003</v>
      </c>
    </row>
    <row r="7" spans="1:11" x14ac:dyDescent="0.25">
      <c r="A7">
        <v>6</v>
      </c>
      <c r="B7" s="1" t="s">
        <v>0</v>
      </c>
      <c r="G7" s="6"/>
      <c r="H7" s="6" t="s">
        <v>10</v>
      </c>
      <c r="I7" s="6"/>
      <c r="J7" s="6"/>
    </row>
    <row r="8" spans="1:11" x14ac:dyDescent="0.25">
      <c r="A8">
        <v>7</v>
      </c>
      <c r="E8" s="2"/>
      <c r="F8" s="5" t="s">
        <v>5</v>
      </c>
      <c r="G8" s="5" t="s">
        <v>6</v>
      </c>
      <c r="H8" s="5" t="s">
        <v>7</v>
      </c>
      <c r="I8" s="5" t="s">
        <v>8</v>
      </c>
      <c r="J8" s="5" t="s">
        <v>9</v>
      </c>
    </row>
    <row r="9" spans="1:11" x14ac:dyDescent="0.25">
      <c r="A9">
        <v>8</v>
      </c>
      <c r="E9" s="5" t="s">
        <v>5</v>
      </c>
      <c r="F9" s="2">
        <v>0</v>
      </c>
      <c r="G9" s="2">
        <v>0</v>
      </c>
      <c r="H9" s="2">
        <v>0</v>
      </c>
      <c r="I9" s="2">
        <v>623</v>
      </c>
      <c r="J9" s="2">
        <f>SUM(F9:I9)</f>
        <v>623</v>
      </c>
    </row>
    <row r="10" spans="1:11" x14ac:dyDescent="0.25">
      <c r="A10">
        <v>9</v>
      </c>
      <c r="D10" s="8"/>
      <c r="E10" s="5" t="s">
        <v>6</v>
      </c>
      <c r="F10" s="2">
        <v>0</v>
      </c>
      <c r="G10" s="2">
        <v>0</v>
      </c>
      <c r="H10" s="2">
        <v>0</v>
      </c>
      <c r="I10" s="2">
        <v>620</v>
      </c>
      <c r="J10" s="2">
        <f t="shared" ref="J10:J12" si="0">SUM(F10:I10)</f>
        <v>620</v>
      </c>
    </row>
    <row r="11" spans="1:11" x14ac:dyDescent="0.25">
      <c r="A11">
        <v>10</v>
      </c>
      <c r="D11" s="8" t="s">
        <v>4</v>
      </c>
      <c r="E11" s="5" t="s">
        <v>7</v>
      </c>
      <c r="F11" s="7">
        <v>0</v>
      </c>
      <c r="G11" s="2">
        <v>0</v>
      </c>
      <c r="H11" s="2">
        <v>0</v>
      </c>
      <c r="I11" s="2">
        <v>620</v>
      </c>
      <c r="J11" s="2">
        <f t="shared" si="0"/>
        <v>620</v>
      </c>
    </row>
    <row r="12" spans="1:11" x14ac:dyDescent="0.25">
      <c r="A12">
        <v>11</v>
      </c>
      <c r="D12" s="8"/>
      <c r="E12" s="5" t="s">
        <v>8</v>
      </c>
      <c r="F12" s="2">
        <v>0</v>
      </c>
      <c r="G12" s="2">
        <v>0</v>
      </c>
      <c r="H12" s="2">
        <v>0</v>
      </c>
      <c r="I12" s="2">
        <v>624</v>
      </c>
      <c r="J12" s="2">
        <f t="shared" si="0"/>
        <v>624</v>
      </c>
    </row>
    <row r="13" spans="1:11" x14ac:dyDescent="0.25">
      <c r="A13">
        <v>12</v>
      </c>
      <c r="D13" s="8"/>
      <c r="E13" s="5" t="s">
        <v>9</v>
      </c>
      <c r="F13" s="2">
        <f>SUM(F9:F12)</f>
        <v>0</v>
      </c>
      <c r="G13" s="2">
        <f t="shared" ref="G13:I13" si="1">SUM(G9:G12)</f>
        <v>0</v>
      </c>
      <c r="H13" s="2">
        <f t="shared" si="1"/>
        <v>0</v>
      </c>
      <c r="I13" s="2">
        <f t="shared" si="1"/>
        <v>2487</v>
      </c>
      <c r="J13" s="2"/>
    </row>
    <row r="14" spans="1:11" x14ac:dyDescent="0.25">
      <c r="A14">
        <v>13</v>
      </c>
      <c r="D14" s="4"/>
      <c r="E14" s="3"/>
      <c r="F14" s="3"/>
      <c r="G14" s="3"/>
      <c r="H14" s="3"/>
      <c r="I14" s="3"/>
      <c r="J14" s="3"/>
    </row>
    <row r="15" spans="1:11" x14ac:dyDescent="0.25">
      <c r="A15">
        <v>14</v>
      </c>
      <c r="B15" s="1" t="s">
        <v>1</v>
      </c>
      <c r="D15" s="3"/>
      <c r="E15" s="9" t="s">
        <v>11</v>
      </c>
      <c r="F15" s="5" t="s">
        <v>12</v>
      </c>
      <c r="G15" s="5" t="s">
        <v>13</v>
      </c>
      <c r="H15" s="5" t="s">
        <v>14</v>
      </c>
      <c r="I15" s="5" t="s">
        <v>15</v>
      </c>
      <c r="J15" s="5" t="s">
        <v>16</v>
      </c>
      <c r="K15" s="5" t="s">
        <v>17</v>
      </c>
    </row>
    <row r="16" spans="1:11" x14ac:dyDescent="0.25">
      <c r="A16">
        <v>15</v>
      </c>
      <c r="E16" s="5" t="s">
        <v>5</v>
      </c>
      <c r="F16" s="2">
        <f>(F9+SUM(G10:I12))/SUM(J9:J12)</f>
        <v>0.7494973864093285</v>
      </c>
      <c r="G16" s="2">
        <f>F9/J9</f>
        <v>0</v>
      </c>
      <c r="H16" s="2">
        <f>SUM(G10:I12)/SUM(J10:J12)</f>
        <v>1</v>
      </c>
      <c r="I16" s="2">
        <f>F9/J9</f>
        <v>0</v>
      </c>
      <c r="J16" s="2">
        <f>2*F9/(J9+F13)</f>
        <v>0</v>
      </c>
      <c r="K16" s="2" t="e">
        <f>5*I16*G16/(4*I16+G16)</f>
        <v>#DIV/0!</v>
      </c>
    </row>
    <row r="17" spans="1:11" x14ac:dyDescent="0.25">
      <c r="A17">
        <v>16</v>
      </c>
      <c r="E17" s="5" t="s">
        <v>6</v>
      </c>
      <c r="F17" s="2">
        <f>(G10+F9+SUM(H11:I12))/SUM(J9:J12)</f>
        <v>0.50020104543626864</v>
      </c>
      <c r="G17" s="2">
        <f>G10/J10</f>
        <v>0</v>
      </c>
      <c r="H17" s="2">
        <f>(F9+SUM(H11:I12))/(J9+SUM(J11:J12))</f>
        <v>0.66630958757364755</v>
      </c>
      <c r="I17" s="2">
        <f>G10/J10</f>
        <v>0</v>
      </c>
      <c r="J17" s="2">
        <f>2*G10/(G13+J10)</f>
        <v>0</v>
      </c>
      <c r="K17" s="2" t="e">
        <f t="shared" ref="K17:K19" si="2">5*I17*G17/(4*I17+G17)</f>
        <v>#DIV/0!</v>
      </c>
    </row>
    <row r="18" spans="1:11" x14ac:dyDescent="0.25">
      <c r="A18">
        <v>17</v>
      </c>
      <c r="E18" s="5" t="s">
        <v>7</v>
      </c>
      <c r="F18" s="2">
        <f>(H11+SUM(F9:G10)+I12)/SUM(J9:J12)</f>
        <v>0.25090470446320867</v>
      </c>
      <c r="G18" s="2">
        <f>H11/J11</f>
        <v>0</v>
      </c>
      <c r="H18" s="2">
        <f>(I12+SUM(F9:G10))/(SUM(J9:J10)+J12)</f>
        <v>0.33422603106588111</v>
      </c>
      <c r="I18" s="2">
        <f>H11/J11</f>
        <v>0</v>
      </c>
      <c r="J18" s="2">
        <f>2*H11/(H13+J11)</f>
        <v>0</v>
      </c>
      <c r="K18" s="2" t="e">
        <f t="shared" si="2"/>
        <v>#DIV/0!</v>
      </c>
    </row>
    <row r="19" spans="1:11" x14ac:dyDescent="0.25">
      <c r="A19">
        <v>18</v>
      </c>
      <c r="E19" s="5" t="s">
        <v>8</v>
      </c>
      <c r="F19" s="2">
        <f>(I12+SUM(F9:H11))/SUM(J9:J12)</f>
        <v>0.25090470446320867</v>
      </c>
      <c r="G19" s="2">
        <f>I12/J12</f>
        <v>1</v>
      </c>
      <c r="H19" s="2">
        <f>SUM(F9:H11)/SUM(J9:J11)</f>
        <v>0</v>
      </c>
      <c r="I19" s="2">
        <f>I12/J12</f>
        <v>1</v>
      </c>
      <c r="J19" s="2">
        <f>2*I12/(I13+J12)</f>
        <v>0.40115718418514945</v>
      </c>
      <c r="K19" s="2">
        <f t="shared" si="2"/>
        <v>1</v>
      </c>
    </row>
    <row r="20" spans="1:11" x14ac:dyDescent="0.25">
      <c r="A20">
        <v>19</v>
      </c>
      <c r="B20" s="1" t="s">
        <v>22</v>
      </c>
      <c r="C20" t="s">
        <v>8</v>
      </c>
    </row>
    <row r="21" spans="1:11" x14ac:dyDescent="0.25">
      <c r="A21">
        <v>20</v>
      </c>
      <c r="B21" s="1" t="s">
        <v>23</v>
      </c>
      <c r="C21" t="s">
        <v>46</v>
      </c>
    </row>
    <row r="22" spans="1:11" x14ac:dyDescent="0.25">
      <c r="A22">
        <v>21</v>
      </c>
      <c r="B22" s="1" t="s">
        <v>24</v>
      </c>
    </row>
    <row r="23" spans="1:11" x14ac:dyDescent="0.25">
      <c r="A23">
        <v>22</v>
      </c>
      <c r="B23" s="10" t="s">
        <v>25</v>
      </c>
    </row>
    <row r="24" spans="1:11" x14ac:dyDescent="0.25">
      <c r="A24">
        <v>23</v>
      </c>
      <c r="B24" s="1" t="s">
        <v>21</v>
      </c>
      <c r="C24">
        <v>1</v>
      </c>
    </row>
    <row r="25" spans="1:11" x14ac:dyDescent="0.25">
      <c r="A25">
        <v>24</v>
      </c>
      <c r="B25" s="1" t="s">
        <v>18</v>
      </c>
      <c r="C25">
        <f>1605/60</f>
        <v>26.75</v>
      </c>
    </row>
    <row r="26" spans="1:11" x14ac:dyDescent="0.25">
      <c r="A26">
        <v>25</v>
      </c>
      <c r="B26" s="1" t="s">
        <v>0</v>
      </c>
      <c r="G26" s="6"/>
      <c r="H26" s="6" t="s">
        <v>10</v>
      </c>
      <c r="I26" s="6"/>
      <c r="J26" s="6"/>
    </row>
    <row r="27" spans="1:11" x14ac:dyDescent="0.25">
      <c r="A27">
        <v>26</v>
      </c>
      <c r="E27" s="2"/>
      <c r="F27" s="5" t="s">
        <v>5</v>
      </c>
      <c r="G27" s="5" t="s">
        <v>6</v>
      </c>
      <c r="H27" s="5" t="s">
        <v>7</v>
      </c>
      <c r="I27" s="5" t="s">
        <v>8</v>
      </c>
      <c r="J27" s="5" t="s">
        <v>9</v>
      </c>
    </row>
    <row r="28" spans="1:11" x14ac:dyDescent="0.25">
      <c r="A28">
        <v>27</v>
      </c>
      <c r="E28" s="5" t="s">
        <v>5</v>
      </c>
      <c r="F28" s="2">
        <v>245</v>
      </c>
      <c r="G28" s="2">
        <v>69</v>
      </c>
      <c r="H28" s="2">
        <v>47</v>
      </c>
      <c r="I28" s="2">
        <v>262</v>
      </c>
      <c r="J28" s="2">
        <f>SUM(F28:I28)</f>
        <v>623</v>
      </c>
    </row>
    <row r="29" spans="1:11" x14ac:dyDescent="0.25">
      <c r="A29">
        <v>28</v>
      </c>
      <c r="D29" s="8"/>
      <c r="E29" s="5" t="s">
        <v>6</v>
      </c>
      <c r="F29" s="2">
        <v>106</v>
      </c>
      <c r="G29" s="2">
        <v>316</v>
      </c>
      <c r="H29" s="2">
        <v>38</v>
      </c>
      <c r="I29" s="2">
        <v>160</v>
      </c>
      <c r="J29" s="2">
        <f t="shared" ref="J29:J31" si="3">SUM(F29:I29)</f>
        <v>620</v>
      </c>
    </row>
    <row r="30" spans="1:11" x14ac:dyDescent="0.25">
      <c r="A30">
        <v>29</v>
      </c>
      <c r="D30" s="8" t="s">
        <v>4</v>
      </c>
      <c r="E30" s="5" t="s">
        <v>7</v>
      </c>
      <c r="F30" s="7">
        <v>81</v>
      </c>
      <c r="G30" s="2">
        <v>13</v>
      </c>
      <c r="H30" s="2">
        <v>447</v>
      </c>
      <c r="I30" s="2">
        <v>79</v>
      </c>
      <c r="J30" s="2">
        <f t="shared" si="3"/>
        <v>620</v>
      </c>
    </row>
    <row r="31" spans="1:11" x14ac:dyDescent="0.25">
      <c r="A31">
        <v>30</v>
      </c>
      <c r="D31" s="8"/>
      <c r="E31" s="5" t="s">
        <v>8</v>
      </c>
      <c r="F31" s="2">
        <v>247</v>
      </c>
      <c r="G31" s="2">
        <v>52</v>
      </c>
      <c r="H31" s="2">
        <v>51</v>
      </c>
      <c r="I31" s="2">
        <v>274</v>
      </c>
      <c r="J31" s="2">
        <f t="shared" si="3"/>
        <v>624</v>
      </c>
    </row>
    <row r="32" spans="1:11" x14ac:dyDescent="0.25">
      <c r="A32">
        <v>31</v>
      </c>
      <c r="D32" s="8"/>
      <c r="E32" s="5" t="s">
        <v>9</v>
      </c>
      <c r="F32" s="2">
        <f>SUM(F28:F31)</f>
        <v>679</v>
      </c>
      <c r="G32" s="2">
        <f t="shared" ref="G32:I32" si="4">SUM(G28:G31)</f>
        <v>450</v>
      </c>
      <c r="H32" s="2">
        <f t="shared" si="4"/>
        <v>583</v>
      </c>
      <c r="I32" s="2">
        <f t="shared" si="4"/>
        <v>775</v>
      </c>
      <c r="J32" s="2"/>
    </row>
    <row r="33" spans="1:11" x14ac:dyDescent="0.25">
      <c r="A33">
        <v>32</v>
      </c>
      <c r="D33" s="4"/>
      <c r="E33" s="3"/>
      <c r="F33" s="3"/>
      <c r="G33" s="3"/>
      <c r="H33" s="3"/>
      <c r="I33" s="3"/>
      <c r="J33" s="3"/>
    </row>
    <row r="34" spans="1:11" x14ac:dyDescent="0.25">
      <c r="A34">
        <v>33</v>
      </c>
      <c r="B34" s="1" t="s">
        <v>1</v>
      </c>
      <c r="D34" s="3"/>
      <c r="E34" s="9" t="s">
        <v>11</v>
      </c>
      <c r="F34" s="5" t="s">
        <v>12</v>
      </c>
      <c r="G34" s="5" t="s">
        <v>13</v>
      </c>
      <c r="H34" s="5" t="s">
        <v>14</v>
      </c>
      <c r="I34" s="5" t="s">
        <v>15</v>
      </c>
      <c r="J34" s="5" t="s">
        <v>16</v>
      </c>
      <c r="K34" s="5" t="s">
        <v>17</v>
      </c>
    </row>
    <row r="35" spans="1:11" x14ac:dyDescent="0.25">
      <c r="A35">
        <v>34</v>
      </c>
      <c r="E35" s="5" t="s">
        <v>5</v>
      </c>
      <c r="F35" s="2">
        <f>(F28+SUM(G29:I31))/SUM(J28:J31)</f>
        <v>0.67350221149979894</v>
      </c>
      <c r="G35" s="2">
        <f>F28/J28</f>
        <v>0.39325842696629215</v>
      </c>
      <c r="H35" s="2">
        <f>SUM(G29:I31)/SUM(J29:J31)</f>
        <v>0.76716738197424894</v>
      </c>
      <c r="I35" s="2">
        <f>F28/J28</f>
        <v>0.39325842696629215</v>
      </c>
      <c r="J35" s="2">
        <f>2*F28/(J28+F32)</f>
        <v>0.37634408602150538</v>
      </c>
      <c r="K35" s="2">
        <f>5*I35*G35/(4*I35+G35)</f>
        <v>0.39325842696629215</v>
      </c>
    </row>
    <row r="36" spans="1:11" x14ac:dyDescent="0.25">
      <c r="A36">
        <v>35</v>
      </c>
      <c r="E36" s="5" t="s">
        <v>6</v>
      </c>
      <c r="F36" s="2">
        <f>(G29+F28+SUM(H30:I31))/SUM(J28:J31)</f>
        <v>0.56775231202251708</v>
      </c>
      <c r="G36" s="2">
        <f>G29/J29</f>
        <v>0.50967741935483868</v>
      </c>
      <c r="H36" s="2">
        <f>(F28+SUM(H30:I31))/(J28+SUM(J30:J31))</f>
        <v>0.58703802892340651</v>
      </c>
      <c r="I36" s="2">
        <f>G29/J29</f>
        <v>0.50967741935483868</v>
      </c>
      <c r="J36" s="2">
        <f>2*G29/(G32+J29)</f>
        <v>0.59065420560747661</v>
      </c>
      <c r="K36" s="2">
        <f t="shared" ref="K36:K38" si="5">5*I36*G36/(4*I36+G36)</f>
        <v>0.50967741935483868</v>
      </c>
    </row>
    <row r="37" spans="1:11" x14ac:dyDescent="0.25">
      <c r="A37">
        <v>36</v>
      </c>
      <c r="E37" s="5" t="s">
        <v>7</v>
      </c>
      <c r="F37" s="2">
        <f>(H30+SUM(F28:G29)+I31)/SUM(J28:J31)</f>
        <v>0.58584640128669074</v>
      </c>
      <c r="G37" s="2">
        <f>H30/J30</f>
        <v>0.72096774193548385</v>
      </c>
      <c r="H37" s="2">
        <f>(I31+SUM(F28:G29))/(SUM(J28:J29)+J31)</f>
        <v>0.54097482592394219</v>
      </c>
      <c r="I37" s="2">
        <f>H30/J30</f>
        <v>0.72096774193548385</v>
      </c>
      <c r="J37" s="2">
        <f>2*H30/(H32+J30)</f>
        <v>0.743142144638404</v>
      </c>
      <c r="K37" s="2">
        <f t="shared" si="5"/>
        <v>0.72096774193548385</v>
      </c>
    </row>
    <row r="38" spans="1:11" x14ac:dyDescent="0.25">
      <c r="A38">
        <v>37</v>
      </c>
      <c r="E38" s="5" t="s">
        <v>8</v>
      </c>
      <c r="F38" s="2">
        <f>(I31+SUM(F28:H30))/SUM(J28:J31)</f>
        <v>0.65782066747084844</v>
      </c>
      <c r="G38" s="2">
        <f>I31/J31</f>
        <v>0.4391025641025641</v>
      </c>
      <c r="H38" s="2">
        <f>SUM(F28:H30)/SUM(J28:J30)</f>
        <v>0.7310789049919485</v>
      </c>
      <c r="I38" s="2">
        <f>I31/J31</f>
        <v>0.4391025641025641</v>
      </c>
      <c r="J38" s="2">
        <f>2*I31/(I32+J31)</f>
        <v>0.3917083631165118</v>
      </c>
      <c r="K38" s="2">
        <f t="shared" si="5"/>
        <v>0.4391025641025641</v>
      </c>
    </row>
    <row r="39" spans="1:11" x14ac:dyDescent="0.25">
      <c r="A39">
        <v>38</v>
      </c>
      <c r="B39" s="1" t="s">
        <v>22</v>
      </c>
      <c r="C39" t="s">
        <v>7</v>
      </c>
    </row>
    <row r="40" spans="1:11" x14ac:dyDescent="0.25">
      <c r="A40">
        <v>39</v>
      </c>
      <c r="B40" s="1" t="s">
        <v>23</v>
      </c>
      <c r="C40" t="s">
        <v>49</v>
      </c>
    </row>
    <row r="41" spans="1:11" x14ac:dyDescent="0.25">
      <c r="A41">
        <v>40</v>
      </c>
      <c r="B41" s="1" t="s">
        <v>24</v>
      </c>
    </row>
    <row r="42" spans="1:11" x14ac:dyDescent="0.25">
      <c r="A42">
        <v>41</v>
      </c>
      <c r="B42" s="1" t="s">
        <v>26</v>
      </c>
      <c r="C42" t="s">
        <v>47</v>
      </c>
    </row>
    <row r="43" spans="1:11" x14ac:dyDescent="0.25">
      <c r="A43">
        <v>42</v>
      </c>
      <c r="B43" s="1" t="s">
        <v>23</v>
      </c>
      <c r="C43" t="s">
        <v>48</v>
      </c>
    </row>
    <row r="44" spans="1:11" x14ac:dyDescent="0.25">
      <c r="A44">
        <v>43</v>
      </c>
      <c r="B44" s="10" t="s">
        <v>27</v>
      </c>
    </row>
    <row r="45" spans="1:11" x14ac:dyDescent="0.25">
      <c r="A45">
        <v>44</v>
      </c>
      <c r="B45" s="11" t="s">
        <v>35</v>
      </c>
      <c r="C45" t="s">
        <v>40</v>
      </c>
    </row>
    <row r="46" spans="1:11" x14ac:dyDescent="0.25">
      <c r="A46">
        <v>45</v>
      </c>
      <c r="B46" s="11" t="s">
        <v>31</v>
      </c>
      <c r="C46" t="s">
        <v>41</v>
      </c>
    </row>
    <row r="47" spans="1:11" x14ac:dyDescent="0.25">
      <c r="A47">
        <v>46</v>
      </c>
      <c r="B47" s="11" t="s">
        <v>32</v>
      </c>
      <c r="C47" t="s">
        <v>41</v>
      </c>
    </row>
    <row r="48" spans="1:11" x14ac:dyDescent="0.25">
      <c r="A48">
        <v>47</v>
      </c>
      <c r="B48" s="11" t="s">
        <v>33</v>
      </c>
      <c r="C48" t="s">
        <v>42</v>
      </c>
    </row>
    <row r="49" spans="1:11" x14ac:dyDescent="0.25">
      <c r="A49">
        <v>48</v>
      </c>
      <c r="B49" s="1" t="s">
        <v>21</v>
      </c>
      <c r="C49">
        <v>1</v>
      </c>
    </row>
    <row r="50" spans="1:11" x14ac:dyDescent="0.25">
      <c r="A50">
        <v>49</v>
      </c>
      <c r="B50" s="1" t="s">
        <v>18</v>
      </c>
      <c r="C50">
        <f>1708/60</f>
        <v>28.466666666666665</v>
      </c>
    </row>
    <row r="51" spans="1:11" x14ac:dyDescent="0.25">
      <c r="A51">
        <v>50</v>
      </c>
      <c r="B51" s="1" t="s">
        <v>0</v>
      </c>
      <c r="G51" s="6"/>
      <c r="H51" s="6" t="s">
        <v>10</v>
      </c>
      <c r="I51" s="6"/>
      <c r="J51" s="6"/>
    </row>
    <row r="52" spans="1:11" x14ac:dyDescent="0.25">
      <c r="A52">
        <v>51</v>
      </c>
      <c r="E52" s="2"/>
      <c r="F52" s="5" t="s">
        <v>5</v>
      </c>
      <c r="G52" s="5" t="s">
        <v>6</v>
      </c>
      <c r="H52" s="5" t="s">
        <v>7</v>
      </c>
      <c r="I52" s="5" t="s">
        <v>8</v>
      </c>
      <c r="J52" s="5" t="s">
        <v>9</v>
      </c>
    </row>
    <row r="53" spans="1:11" x14ac:dyDescent="0.25">
      <c r="A53">
        <v>52</v>
      </c>
      <c r="E53" s="5" t="s">
        <v>5</v>
      </c>
      <c r="F53" s="2">
        <v>183</v>
      </c>
      <c r="G53" s="2">
        <v>137</v>
      </c>
      <c r="H53" s="2">
        <v>91</v>
      </c>
      <c r="I53" s="2">
        <v>212</v>
      </c>
      <c r="J53" s="2">
        <f>SUM(F53:I53)</f>
        <v>623</v>
      </c>
    </row>
    <row r="54" spans="1:11" x14ac:dyDescent="0.25">
      <c r="A54">
        <v>53</v>
      </c>
      <c r="D54" s="8"/>
      <c r="E54" s="5" t="s">
        <v>6</v>
      </c>
      <c r="F54" s="2">
        <v>124</v>
      </c>
      <c r="G54" s="2">
        <v>179</v>
      </c>
      <c r="H54" s="2">
        <v>129</v>
      </c>
      <c r="I54" s="2">
        <v>188</v>
      </c>
      <c r="J54" s="2">
        <f t="shared" ref="J54:J56" si="6">SUM(F54:I54)</f>
        <v>620</v>
      </c>
    </row>
    <row r="55" spans="1:11" x14ac:dyDescent="0.25">
      <c r="A55">
        <v>54</v>
      </c>
      <c r="D55" s="8" t="s">
        <v>4</v>
      </c>
      <c r="E55" s="5" t="s">
        <v>7</v>
      </c>
      <c r="F55" s="7">
        <v>121</v>
      </c>
      <c r="G55" s="2">
        <v>51</v>
      </c>
      <c r="H55" s="2">
        <v>265</v>
      </c>
      <c r="I55" s="2">
        <v>183</v>
      </c>
      <c r="J55" s="2">
        <f t="shared" si="6"/>
        <v>620</v>
      </c>
    </row>
    <row r="56" spans="1:11" x14ac:dyDescent="0.25">
      <c r="A56">
        <v>55</v>
      </c>
      <c r="D56" s="8"/>
      <c r="E56" s="5" t="s">
        <v>8</v>
      </c>
      <c r="F56" s="2">
        <v>180</v>
      </c>
      <c r="G56" s="2">
        <v>113</v>
      </c>
      <c r="H56" s="2">
        <v>117</v>
      </c>
      <c r="I56" s="2">
        <v>214</v>
      </c>
      <c r="J56" s="2">
        <f t="shared" si="6"/>
        <v>624</v>
      </c>
    </row>
    <row r="57" spans="1:11" x14ac:dyDescent="0.25">
      <c r="A57">
        <v>56</v>
      </c>
      <c r="D57" s="8"/>
      <c r="E57" s="5" t="s">
        <v>9</v>
      </c>
      <c r="F57" s="2">
        <f>SUM(F53:F56)</f>
        <v>608</v>
      </c>
      <c r="G57" s="2">
        <f t="shared" ref="G57:I57" si="7">SUM(G53:G56)</f>
        <v>480</v>
      </c>
      <c r="H57" s="2">
        <f t="shared" si="7"/>
        <v>602</v>
      </c>
      <c r="I57" s="2">
        <f t="shared" si="7"/>
        <v>797</v>
      </c>
      <c r="J57" s="2"/>
    </row>
    <row r="58" spans="1:11" x14ac:dyDescent="0.25">
      <c r="A58">
        <v>57</v>
      </c>
      <c r="D58" s="4"/>
      <c r="E58" s="3"/>
      <c r="F58" s="3"/>
      <c r="G58" s="3"/>
      <c r="H58" s="3"/>
      <c r="I58" s="3"/>
      <c r="J58" s="3"/>
    </row>
    <row r="59" spans="1:11" x14ac:dyDescent="0.25">
      <c r="A59">
        <v>58</v>
      </c>
      <c r="B59" s="1" t="s">
        <v>1</v>
      </c>
      <c r="D59" s="3"/>
      <c r="E59" s="9" t="s">
        <v>11</v>
      </c>
      <c r="F59" s="5" t="s">
        <v>12</v>
      </c>
      <c r="G59" s="5" t="s">
        <v>13</v>
      </c>
      <c r="H59" s="5" t="s">
        <v>14</v>
      </c>
      <c r="I59" s="5" t="s">
        <v>15</v>
      </c>
      <c r="J59" s="5" t="s">
        <v>16</v>
      </c>
      <c r="K59" s="5" t="s">
        <v>17</v>
      </c>
    </row>
    <row r="60" spans="1:11" x14ac:dyDescent="0.25">
      <c r="A60">
        <v>59</v>
      </c>
      <c r="E60" s="5" t="s">
        <v>5</v>
      </c>
      <c r="F60" s="2">
        <f>(F53+SUM(G54:I56))/SUM(J53:J56)</f>
        <v>0.65219139525532766</v>
      </c>
      <c r="G60" s="2">
        <f>F53/J53</f>
        <v>0.29373996789727125</v>
      </c>
      <c r="H60" s="2">
        <f>SUM(G54:I56)/SUM(J54:J56)</f>
        <v>0.77199570815450647</v>
      </c>
      <c r="I60" s="2">
        <f>F53/J53</f>
        <v>0.29373996789727125</v>
      </c>
      <c r="J60" s="2">
        <f>2*F53/(J53+F57)</f>
        <v>0.29731925264012998</v>
      </c>
      <c r="K60" s="2">
        <f>5*I60*G60/(4*I60+G60)</f>
        <v>0.29373996789727125</v>
      </c>
    </row>
    <row r="61" spans="1:11" x14ac:dyDescent="0.25">
      <c r="A61">
        <v>60</v>
      </c>
      <c r="E61" s="5" t="s">
        <v>6</v>
      </c>
      <c r="F61" s="2">
        <f>(G54+F53+SUM(H55:I56))/SUM(J53:J56)</f>
        <v>0.45878568556493765</v>
      </c>
      <c r="G61" s="2">
        <f>G54/J54</f>
        <v>0.28870967741935483</v>
      </c>
      <c r="H61" s="2">
        <f>(F53+SUM(H55:I56))/(J53+SUM(J55:J56))</f>
        <v>0.5152651312265667</v>
      </c>
      <c r="I61" s="2">
        <f>G54/J54</f>
        <v>0.28870967741935483</v>
      </c>
      <c r="J61" s="2">
        <f>2*G54/(G57+J54)</f>
        <v>0.32545454545454544</v>
      </c>
      <c r="K61" s="2">
        <f t="shared" ref="K61:K63" si="8">5*I61*G61/(4*I61+G61)</f>
        <v>0.28870967741935483</v>
      </c>
    </row>
    <row r="62" spans="1:11" x14ac:dyDescent="0.25">
      <c r="A62">
        <v>61</v>
      </c>
      <c r="E62" s="5" t="s">
        <v>7</v>
      </c>
      <c r="F62" s="2">
        <f>(H55+I56+SUM(F53:G54))/SUM(J53:J56)</f>
        <v>0.44310414153598715</v>
      </c>
      <c r="G62" s="2">
        <f>H55/J55</f>
        <v>0.42741935483870969</v>
      </c>
      <c r="H62" s="2">
        <f>(I56+SUM(F53:G54))/(SUM(J53:J54)+J56)</f>
        <v>0.44831280128548473</v>
      </c>
      <c r="I62" s="2">
        <f>H55/J55</f>
        <v>0.42741935483870969</v>
      </c>
      <c r="J62" s="2">
        <f>2*H55/(H57+J55)</f>
        <v>0.43371522094926351</v>
      </c>
      <c r="K62" s="2">
        <f t="shared" si="8"/>
        <v>0.42741935483870969</v>
      </c>
    </row>
    <row r="63" spans="1:11" x14ac:dyDescent="0.25">
      <c r="A63">
        <v>62</v>
      </c>
      <c r="E63" s="5" t="s">
        <v>8</v>
      </c>
      <c r="F63" s="2">
        <f>(I56+SUM(F53:H55))/SUM(J53:J56)</f>
        <v>0.60072376357056689</v>
      </c>
      <c r="G63" s="2">
        <f>I56/J56</f>
        <v>0.34294871794871795</v>
      </c>
      <c r="H63" s="2">
        <f>SUM(F53:H55)/SUM(J53:J55)</f>
        <v>0.68706387546967262</v>
      </c>
      <c r="I63" s="2">
        <f>I56/J56</f>
        <v>0.34294871794871795</v>
      </c>
      <c r="J63" s="2">
        <f>2*I56/(I57+J56)</f>
        <v>0.30119634060520761</v>
      </c>
      <c r="K63" s="2">
        <f t="shared" si="8"/>
        <v>0.34294871794871795</v>
      </c>
    </row>
    <row r="64" spans="1:11" x14ac:dyDescent="0.25">
      <c r="A64">
        <v>63</v>
      </c>
      <c r="B64" s="1" t="s">
        <v>22</v>
      </c>
      <c r="C64" t="s">
        <v>7</v>
      </c>
    </row>
    <row r="65" spans="1:10" x14ac:dyDescent="0.25">
      <c r="A65">
        <v>64</v>
      </c>
      <c r="B65" s="1" t="s">
        <v>23</v>
      </c>
      <c r="C65" t="s">
        <v>50</v>
      </c>
    </row>
    <row r="66" spans="1:10" x14ac:dyDescent="0.25">
      <c r="A66">
        <v>65</v>
      </c>
      <c r="B66" s="1" t="s">
        <v>28</v>
      </c>
      <c r="C66" t="s">
        <v>51</v>
      </c>
    </row>
    <row r="67" spans="1:10" x14ac:dyDescent="0.25">
      <c r="A67">
        <v>66</v>
      </c>
      <c r="B67" s="1" t="s">
        <v>23</v>
      </c>
      <c r="C67" t="s">
        <v>52</v>
      </c>
    </row>
    <row r="68" spans="1:10" x14ac:dyDescent="0.25">
      <c r="A68">
        <v>67</v>
      </c>
      <c r="B68" s="1" t="s">
        <v>24</v>
      </c>
    </row>
    <row r="69" spans="1:10" x14ac:dyDescent="0.25">
      <c r="A69">
        <v>68</v>
      </c>
      <c r="B69" s="10" t="s">
        <v>30</v>
      </c>
    </row>
    <row r="70" spans="1:10" x14ac:dyDescent="0.25">
      <c r="A70">
        <v>69</v>
      </c>
      <c r="B70" s="11" t="s">
        <v>29</v>
      </c>
      <c r="C70" t="s">
        <v>44</v>
      </c>
    </row>
    <row r="71" spans="1:10" x14ac:dyDescent="0.25">
      <c r="A71">
        <v>70</v>
      </c>
      <c r="B71" s="11" t="s">
        <v>36</v>
      </c>
      <c r="C71" t="s">
        <v>45</v>
      </c>
    </row>
    <row r="72" spans="1:10" x14ac:dyDescent="0.25">
      <c r="A72">
        <v>71</v>
      </c>
      <c r="B72" s="11" t="s">
        <v>37</v>
      </c>
      <c r="C72" t="s">
        <v>43</v>
      </c>
    </row>
    <row r="73" spans="1:10" x14ac:dyDescent="0.25">
      <c r="A73">
        <v>72</v>
      </c>
      <c r="B73" s="11" t="s">
        <v>38</v>
      </c>
      <c r="C73" t="s">
        <v>53</v>
      </c>
    </row>
    <row r="74" spans="1:10" x14ac:dyDescent="0.25">
      <c r="A74">
        <v>73</v>
      </c>
      <c r="B74" s="1" t="s">
        <v>21</v>
      </c>
      <c r="C74">
        <v>0.99880000000000002</v>
      </c>
    </row>
    <row r="75" spans="1:10" x14ac:dyDescent="0.25">
      <c r="A75">
        <v>74</v>
      </c>
      <c r="B75" s="1" t="s">
        <v>18</v>
      </c>
      <c r="C75">
        <f>6736/60</f>
        <v>112.26666666666667</v>
      </c>
    </row>
    <row r="76" spans="1:10" x14ac:dyDescent="0.25">
      <c r="A76">
        <v>75</v>
      </c>
      <c r="B76" s="1" t="s">
        <v>0</v>
      </c>
      <c r="G76" s="6"/>
      <c r="H76" s="6" t="s">
        <v>10</v>
      </c>
      <c r="I76" s="6"/>
      <c r="J76" s="6"/>
    </row>
    <row r="77" spans="1:10" x14ac:dyDescent="0.25">
      <c r="A77">
        <v>76</v>
      </c>
      <c r="E77" s="2"/>
      <c r="F77" s="5" t="s">
        <v>5</v>
      </c>
      <c r="G77" s="5" t="s">
        <v>6</v>
      </c>
      <c r="H77" s="5" t="s">
        <v>7</v>
      </c>
      <c r="I77" s="5" t="s">
        <v>8</v>
      </c>
      <c r="J77" s="5" t="s">
        <v>9</v>
      </c>
    </row>
    <row r="78" spans="1:10" x14ac:dyDescent="0.25">
      <c r="A78">
        <v>77</v>
      </c>
      <c r="E78" s="5" t="s">
        <v>5</v>
      </c>
      <c r="F78" s="2">
        <v>254</v>
      </c>
      <c r="G78" s="2">
        <v>55</v>
      </c>
      <c r="H78" s="2">
        <v>28</v>
      </c>
      <c r="I78" s="2">
        <v>286</v>
      </c>
      <c r="J78" s="2">
        <f>SUM(F78:I78)</f>
        <v>623</v>
      </c>
    </row>
    <row r="79" spans="1:10" x14ac:dyDescent="0.25">
      <c r="A79">
        <v>78</v>
      </c>
      <c r="D79" s="8"/>
      <c r="E79" s="5" t="s">
        <v>6</v>
      </c>
      <c r="F79" s="2">
        <v>19</v>
      </c>
      <c r="G79" s="2">
        <v>446</v>
      </c>
      <c r="H79" s="2">
        <v>8</v>
      </c>
      <c r="I79" s="2">
        <v>147</v>
      </c>
      <c r="J79" s="2">
        <f t="shared" ref="J79:J81" si="9">SUM(F79:I79)</f>
        <v>620</v>
      </c>
    </row>
    <row r="80" spans="1:10" x14ac:dyDescent="0.25">
      <c r="A80">
        <v>79</v>
      </c>
      <c r="D80" s="8" t="s">
        <v>4</v>
      </c>
      <c r="E80" s="5" t="s">
        <v>7</v>
      </c>
      <c r="F80" s="7">
        <v>28</v>
      </c>
      <c r="G80" s="2">
        <v>8</v>
      </c>
      <c r="H80" s="2">
        <v>452</v>
      </c>
      <c r="I80" s="2">
        <v>132</v>
      </c>
      <c r="J80" s="2">
        <f t="shared" si="9"/>
        <v>620</v>
      </c>
    </row>
    <row r="81" spans="1:11" x14ac:dyDescent="0.25">
      <c r="A81">
        <v>80</v>
      </c>
      <c r="D81" s="8"/>
      <c r="E81" s="5" t="s">
        <v>8</v>
      </c>
      <c r="F81" s="2">
        <v>147</v>
      </c>
      <c r="G81" s="2">
        <v>79</v>
      </c>
      <c r="H81" s="2">
        <v>30</v>
      </c>
      <c r="I81" s="2">
        <v>368</v>
      </c>
      <c r="J81" s="2">
        <f t="shared" si="9"/>
        <v>624</v>
      </c>
    </row>
    <row r="82" spans="1:11" x14ac:dyDescent="0.25">
      <c r="A82">
        <v>81</v>
      </c>
      <c r="D82" s="8"/>
      <c r="E82" s="5" t="s">
        <v>9</v>
      </c>
      <c r="F82" s="2">
        <f>SUM(F78:F81)</f>
        <v>448</v>
      </c>
      <c r="G82" s="2">
        <f t="shared" ref="G82:I82" si="10">SUM(G78:G81)</f>
        <v>588</v>
      </c>
      <c r="H82" s="2">
        <f t="shared" si="10"/>
        <v>518</v>
      </c>
      <c r="I82" s="2">
        <f t="shared" si="10"/>
        <v>933</v>
      </c>
      <c r="J82" s="2"/>
    </row>
    <row r="83" spans="1:11" x14ac:dyDescent="0.25">
      <c r="A83">
        <v>82</v>
      </c>
      <c r="D83" s="4"/>
      <c r="E83" s="3"/>
      <c r="F83" s="3"/>
      <c r="G83" s="3"/>
      <c r="H83" s="3"/>
      <c r="I83" s="3"/>
      <c r="J83" s="3"/>
    </row>
    <row r="84" spans="1:11" x14ac:dyDescent="0.25">
      <c r="A84">
        <v>83</v>
      </c>
      <c r="B84" s="1" t="s">
        <v>1</v>
      </c>
      <c r="D84" s="3"/>
      <c r="E84" s="9" t="s">
        <v>11</v>
      </c>
      <c r="F84" s="5" t="s">
        <v>12</v>
      </c>
      <c r="G84" s="5" t="s">
        <v>13</v>
      </c>
      <c r="H84" s="5" t="s">
        <v>14</v>
      </c>
      <c r="I84" s="5" t="s">
        <v>15</v>
      </c>
      <c r="J84" s="5" t="s">
        <v>16</v>
      </c>
      <c r="K84" s="5" t="s">
        <v>17</v>
      </c>
    </row>
    <row r="85" spans="1:11" x14ac:dyDescent="0.25">
      <c r="A85">
        <v>84</v>
      </c>
      <c r="E85" s="5" t="s">
        <v>5</v>
      </c>
      <c r="F85" s="2">
        <f>(F78+SUM(G79:I81))/SUM(J78:J81)</f>
        <v>0.77362283876156013</v>
      </c>
      <c r="G85" s="2">
        <f>F78/J78</f>
        <v>0.40770465489566615</v>
      </c>
      <c r="H85" s="2">
        <f>SUM(G79:I81)/SUM(J79:J81)</f>
        <v>0.89592274678111583</v>
      </c>
      <c r="I85" s="2">
        <f>F78/J78</f>
        <v>0.40770465489566615</v>
      </c>
      <c r="J85" s="2">
        <f>2*F78/(J78+F82)</f>
        <v>0.47432306255835666</v>
      </c>
      <c r="K85" s="2">
        <f>5*I85*G85/(4*I85+G85)</f>
        <v>0.40770465489566615</v>
      </c>
    </row>
    <row r="86" spans="1:11" x14ac:dyDescent="0.25">
      <c r="A86">
        <v>85</v>
      </c>
      <c r="E86" s="5" t="s">
        <v>6</v>
      </c>
      <c r="F86" s="2">
        <f>(G79+F78+SUM(H80:I81))/SUM(J78:J81)</f>
        <v>0.67631684760755928</v>
      </c>
      <c r="G86" s="2">
        <f>G79/J79</f>
        <v>0.71935483870967742</v>
      </c>
      <c r="H86" s="2">
        <f>(F78+SUM(H80:I81))/(J78+SUM(J80:J81))</f>
        <v>0.66202463845741832</v>
      </c>
      <c r="I86" s="2">
        <f>G79/J79</f>
        <v>0.71935483870967742</v>
      </c>
      <c r="J86" s="2">
        <f>2*G79/(G82+J79)</f>
        <v>0.73841059602649006</v>
      </c>
      <c r="K86" s="2">
        <f t="shared" ref="K86:K88" si="11">5*I86*G86/(4*I86+G86)</f>
        <v>0.71935483870967742</v>
      </c>
    </row>
    <row r="87" spans="1:11" x14ac:dyDescent="0.25">
      <c r="A87">
        <v>86</v>
      </c>
      <c r="E87" s="5" t="s">
        <v>7</v>
      </c>
      <c r="F87" s="2">
        <f>(I81+H80+SUM(F78:G79))/SUM(J78:J81)</f>
        <v>0.6409328508242863</v>
      </c>
      <c r="G87" s="2">
        <f>H80/J80</f>
        <v>0.7290322580645161</v>
      </c>
      <c r="H87" s="2">
        <f>(I81+SUM(F78:G79))/(SUM(J78:J79)+J81)</f>
        <v>0.61167648634172467</v>
      </c>
      <c r="I87" s="2">
        <f>H80/J80</f>
        <v>0.7290322580645161</v>
      </c>
      <c r="J87" s="2">
        <f>2*H80/(H82+J80)</f>
        <v>0.79437609841827772</v>
      </c>
      <c r="K87" s="2">
        <f t="shared" si="11"/>
        <v>0.7290322580645161</v>
      </c>
    </row>
    <row r="88" spans="1:11" x14ac:dyDescent="0.25">
      <c r="A88">
        <v>87</v>
      </c>
      <c r="E88" s="5" t="s">
        <v>8</v>
      </c>
      <c r="F88" s="2">
        <f>(I81+SUM(F78:H80))/SUM(J78:J81)</f>
        <v>0.66988339364696425</v>
      </c>
      <c r="G88" s="2">
        <f>I81/J81</f>
        <v>0.58974358974358976</v>
      </c>
      <c r="H88" s="2">
        <f>SUM(F78:H80)/SUM(J78:J80)</f>
        <v>0.69672571121846483</v>
      </c>
      <c r="I88" s="2">
        <f>I81/J81</f>
        <v>0.58974358974358976</v>
      </c>
      <c r="J88" s="2">
        <f>2*I81/(I82+J81)</f>
        <v>0.47270391779062298</v>
      </c>
      <c r="K88" s="2">
        <f t="shared" si="11"/>
        <v>0.58974358974358976</v>
      </c>
    </row>
    <row r="89" spans="1:11" x14ac:dyDescent="0.25">
      <c r="A89">
        <v>88</v>
      </c>
      <c r="B89" s="1" t="s">
        <v>22</v>
      </c>
      <c r="C89" t="s">
        <v>7</v>
      </c>
    </row>
    <row r="90" spans="1:11" x14ac:dyDescent="0.25">
      <c r="A90">
        <v>89</v>
      </c>
      <c r="B90" s="1" t="s">
        <v>23</v>
      </c>
      <c r="C90" t="s">
        <v>54</v>
      </c>
    </row>
    <row r="91" spans="1:11" x14ac:dyDescent="0.25">
      <c r="A91">
        <v>90</v>
      </c>
      <c r="B91" s="1" t="s">
        <v>28</v>
      </c>
      <c r="C91" t="s">
        <v>55</v>
      </c>
    </row>
    <row r="92" spans="1:11" x14ac:dyDescent="0.25">
      <c r="A92">
        <v>91</v>
      </c>
      <c r="B92" s="1" t="s">
        <v>23</v>
      </c>
      <c r="C92" t="s">
        <v>56</v>
      </c>
    </row>
    <row r="93" spans="1:11" x14ac:dyDescent="0.25">
      <c r="A93">
        <v>92</v>
      </c>
      <c r="B93" s="1" t="s">
        <v>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Risa Myers</dc:creator>
  <cp:lastModifiedBy>Boda Li</cp:lastModifiedBy>
  <dcterms:created xsi:type="dcterms:W3CDTF">2019-11-05T16:18:21Z</dcterms:created>
  <dcterms:modified xsi:type="dcterms:W3CDTF">2019-12-04T05:31:32Z</dcterms:modified>
</cp:coreProperties>
</file>