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55" documentId="13_ncr:1_{11A5D25A-4FFA-425D-A6AD-D47BD72DADF9}" xr6:coauthVersionLast="47" xr6:coauthVersionMax="47" xr10:uidLastSave="{35DAB6EA-87E0-498A-BBD6-8C5496CCF58F}"/>
  <bookViews>
    <workbookView xWindow="57480" yWindow="-120" windowWidth="29040" windowHeight="15840" firstSheet="1" activeTab="8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7" r:id="rId6"/>
    <sheet name="BusLoad" sheetId="16" r:id="rId7"/>
    <sheet name="LoadForeCurve" sheetId="8" r:id="rId8"/>
    <sheet name="WindForeCurve" sheetId="10" r:id="rId9"/>
  </sheets>
  <definedNames>
    <definedName name="_xlnm._FilterDatabase" localSheetId="7" hidden="1">LoadForeCurve!$A$1:$Y$1</definedName>
    <definedName name="_xlnm._FilterDatabase" localSheetId="8" hidden="1">WindForeCurve!$A$1:$Z$1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J30" i="3"/>
  <c r="J23" i="3"/>
  <c r="J20" i="3"/>
  <c r="J13" i="3"/>
  <c r="J10" i="3"/>
  <c r="J3" i="3"/>
</calcChain>
</file>

<file path=xl/sharedStrings.xml><?xml version="1.0" encoding="utf-8"?>
<sst xmlns="http://schemas.openxmlformats.org/spreadsheetml/2006/main" count="148" uniqueCount="128">
  <si>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</si>
  <si>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</si>
  <si>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</si>
  <si>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</si>
  <si>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g1</t>
    <phoneticPr fontId="1" type="noConversion"/>
  </si>
  <si>
    <t>w1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</si>
  <si>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</si>
  <si>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</si>
  <si>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</si>
  <si>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</si>
  <si>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</si>
  <si>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</si>
  <si>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</si>
  <si>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</si>
  <si>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</si>
  <si>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</si>
  <si>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</si>
  <si>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</si>
  <si>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</si>
  <si>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</si>
  <si>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T1</t>
    <phoneticPr fontId="3" type="noConversion"/>
  </si>
  <si>
    <t>T2</t>
    <phoneticPr fontId="3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</si>
  <si>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</si>
  <si>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</si>
  <si>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</si>
  <si>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</si>
  <si>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</si>
  <si>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</si>
  <si>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</si>
  <si>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</si>
  <si>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</si>
  <si>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</si>
  <si>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</si>
  <si>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</si>
  <si>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</si>
  <si>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</si>
  <si>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</si>
  <si>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</si>
  <si>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</si>
  <si>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</si>
  <si>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</si>
  <si>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</si>
  <si>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</si>
  <si>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</si>
  <si>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Scenario</t>
    <phoneticPr fontId="1" type="noConversion"/>
  </si>
  <si>
    <t>T1(p.u.)</t>
    <phoneticPr fontId="3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</si>
  <si>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</si>
  <si>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</si>
  <si>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</si>
  <si>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</si>
  <si>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</si>
  <si>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</si>
  <si>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</si>
  <si>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</si>
  <si>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</si>
  <si>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</si>
  <si>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</si>
  <si>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</si>
  <si>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</si>
  <si>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</si>
  <si>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</si>
  <si>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</si>
  <si>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</si>
  <si>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</si>
  <si>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</si>
  <si>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</si>
  <si>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</si>
  <si>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</si>
  <si>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</si>
  <si>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Life(yr)</t>
    <phoneticPr fontId="1" type="noConversion"/>
  </si>
  <si>
    <t>Min Profit Recover Ratio Of REG-Storage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</si>
  <si>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</si>
  <si>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</si>
  <si>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</si>
  <si>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</si>
  <si>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g4</t>
  </si>
  <si>
    <t>g6</t>
  </si>
  <si>
    <t>g7</t>
  </si>
  <si>
    <t>g8</t>
  </si>
  <si>
    <t>g9</t>
  </si>
  <si>
    <t>Investment COST(k$)</t>
    <phoneticPr fontId="1" type="noConversion"/>
  </si>
  <si>
    <t>Max_Num</t>
    <phoneticPr fontId="1" type="noConversion"/>
  </si>
  <si>
    <t>Node</t>
  </si>
  <si>
    <t>Load#</t>
    <phoneticPr fontId="1" type="noConversion"/>
  </si>
  <si>
    <t>peakload_or_%ofsystemload</t>
    <phoneticPr fontId="1" type="noConversion"/>
  </si>
  <si>
    <t>#Bus</t>
    <phoneticPr fontId="1" type="noConversion"/>
  </si>
  <si>
    <t>Load-Shedding Cost(k$/100MW)</t>
    <phoneticPr fontId="1" type="noConversion"/>
  </si>
  <si>
    <t>PMAX(100MW)</t>
    <phoneticPr fontId="1" type="noConversion"/>
  </si>
  <si>
    <t>PMIN(100MW)</t>
    <phoneticPr fontId="1" type="noConversion"/>
  </si>
  <si>
    <t>RampingUp(100MW/h)</t>
    <phoneticPr fontId="1" type="noConversion"/>
  </si>
  <si>
    <t>RampingDown(100MW/h)</t>
    <phoneticPr fontId="1" type="noConversion"/>
  </si>
  <si>
    <t>MaxReserUp(100MW)</t>
    <phoneticPr fontId="1" type="noConversion"/>
  </si>
  <si>
    <t>MaxReserDown(100MW)</t>
    <phoneticPr fontId="1" type="noConversion"/>
  </si>
  <si>
    <t>FuelCost(k$/100MWh)</t>
    <phoneticPr fontId="1" type="noConversion"/>
  </si>
  <si>
    <t>Marginal Operation Cost(k$/100MWh)</t>
    <phoneticPr fontId="1" type="noConversion"/>
  </si>
  <si>
    <t>Investment COST(k$/100MW)</t>
    <phoneticPr fontId="1" type="noConversion"/>
  </si>
  <si>
    <t>EMAX(100MWh)</t>
    <phoneticPr fontId="1" type="noConversion"/>
  </si>
  <si>
    <t>Marginal Charge Cost(k$/100MWh)</t>
    <phoneticPr fontId="1" type="noConversion"/>
  </si>
  <si>
    <t>Marginal Discharge Cost(k$/100MWh)</t>
    <phoneticPr fontId="1" type="noConversion"/>
  </si>
  <si>
    <t>Investment COST OF POWER(k$/100MW)</t>
    <phoneticPr fontId="1" type="noConversion"/>
  </si>
  <si>
    <t>Investment COST OF ENERGY(k$/100MWh)</t>
    <phoneticPr fontId="1" type="noConversion"/>
  </si>
  <si>
    <t>LMAX(100MW)</t>
    <phoneticPr fontId="1" type="noConversion"/>
  </si>
  <si>
    <t>w2</t>
    <phoneticPr fontId="1" type="noConversion"/>
  </si>
  <si>
    <t>g2</t>
  </si>
  <si>
    <t>g3</t>
  </si>
  <si>
    <t>g10</t>
    <phoneticPr fontId="1" type="noConversion"/>
  </si>
  <si>
    <t>s2</t>
    <phoneticPr fontId="1" type="noConversion"/>
  </si>
  <si>
    <t>g5</t>
    <phoneticPr fontId="1" type="noConversion"/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</si>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</sst>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"/>
    <numFmt numFmtId="179" formatCode="0.00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0"/>
      <color rgb="FF333333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7" xfId="0" applyFont="1" applyFill="1" applyBorder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0" xfId="0" applyFill="1"/>
    <xf numFmtId="0" fontId="8" fillId="2" borderId="0" xfId="0" applyFont="1" applyFill="1"/>
    <xf numFmtId="0" fontId="0" fillId="2" borderId="0" xfId="0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2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/>
    </xf>
    <xf numFmtId="178" fontId="2" fillId="2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center"/>
    </xf>
    <xf numFmtId="179" fontId="2" fillId="2" borderId="8" xfId="0" applyNumberFormat="1" applyFont="1" applyFill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/>
    <xf numFmtId="177" fontId="2" fillId="2" borderId="7" xfId="0" applyNumberFormat="1" applyFont="1" applyFill="1" applyBorder="1"/>
    <xf numFmtId="177" fontId="0" fillId="2" borderId="0" xfId="0" applyNumberFormat="1" applyFill="1"/>
    <xf numFmtId="177" fontId="2" fillId="2" borderId="8" xfId="0" applyNumberFormat="1" applyFont="1" applyFill="1" applyBorder="1"/>
    <xf numFmtId="177" fontId="2" fillId="2" borderId="4" xfId="0" applyNumberFormat="1" applyFont="1" applyFill="1" applyBorder="1"/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E2"/>
  <sheetViews>
    <sheetView workbookViewId="0">
      <selection activeCell="C25" sqref="C25"/>
    </sheetView>
  </sheetViews>
  <sheetFormatPr defaultColWidth="9" defaultRowHeight="13.9" x14ac:dyDescent="0.4"/>
  <cols>
    <col min="1" max="1" width="12.46484375" style="4" bestFit="1" customWidth="1"/>
    <col min="2" max="2" width="17.46484375" style="4" customWidth="1"/>
    <col min="3" max="3" width="19.796875" style="4" customWidth="1"/>
    <col min="4" max="4" width="13" style="4" customWidth="1"/>
    <col min="5" max="5" width="16.33203125" style="4" bestFit="1" customWidth="1"/>
    <col min="6" max="16384" width="9" style="4"/>
  </cols>
  <sheetData>
    <row r="1" spans="1:5" ht="41.65" x14ac:dyDescent="0.4">
      <c r="A1" s="1" t="s">
        <v>0</v>
      </c>
      <c r="B1" s="2" t="s">
        <v>86</v>
      </c>
      <c r="C1" s="2" t="s">
        <v>73</v>
      </c>
      <c r="D1" s="2" t="s">
        <v>74</v>
      </c>
      <c r="E1" s="3" t="s">
        <v>70</v>
      </c>
    </row>
    <row r="2" spans="1:5" x14ac:dyDescent="0.4">
      <c r="A2" s="5">
        <v>0.1</v>
      </c>
      <c r="B2" s="6">
        <v>500</v>
      </c>
      <c r="C2" s="7">
        <v>220000</v>
      </c>
      <c r="D2" s="7">
        <v>100000</v>
      </c>
      <c r="E2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K58"/>
  <sheetViews>
    <sheetView workbookViewId="0">
      <selection activeCell="E36" sqref="E36"/>
    </sheetView>
  </sheetViews>
  <sheetFormatPr defaultColWidth="9" defaultRowHeight="13.9" x14ac:dyDescent="0.4"/>
  <cols>
    <col min="1" max="1" width="7.1328125" style="22" customWidth="1"/>
    <col min="2" max="2" width="9.796875" style="22" bestFit="1" customWidth="1"/>
    <col min="3" max="3" width="4.796875" style="22" bestFit="1" customWidth="1"/>
    <col min="4" max="5" width="11" style="22" bestFit="1" customWidth="1"/>
    <col min="6" max="6" width="10.6640625" style="22" customWidth="1"/>
    <col min="7" max="7" width="12.6640625" style="22" customWidth="1"/>
    <col min="8" max="8" width="11.19921875" style="22" customWidth="1"/>
    <col min="9" max="9" width="13.46484375" style="22" bestFit="1" customWidth="1"/>
    <col min="10" max="10" width="18" style="22" bestFit="1" customWidth="1"/>
    <col min="11" max="16384" width="9" style="22"/>
  </cols>
  <sheetData>
    <row r="1" spans="1:10" s="19" customFormat="1" ht="41.25" customHeight="1" x14ac:dyDescent="0.4">
      <c r="A1" s="1" t="s">
        <v>1</v>
      </c>
      <c r="B1" s="2" t="s">
        <v>2</v>
      </c>
      <c r="C1" s="2" t="s">
        <v>3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3" t="s">
        <v>93</v>
      </c>
    </row>
    <row r="2" spans="1:10" s="20" customFormat="1" x14ac:dyDescent="0.4">
      <c r="A2" s="9">
        <v>1</v>
      </c>
      <c r="B2" s="10" t="s">
        <v>4</v>
      </c>
      <c r="C2" s="11">
        <v>101</v>
      </c>
      <c r="D2" s="10">
        <v>1.5199999999999998</v>
      </c>
      <c r="E2" s="10">
        <v>0</v>
      </c>
      <c r="F2" s="10">
        <v>1.5199999999999998</v>
      </c>
      <c r="G2" s="10">
        <v>1.5199999999999998</v>
      </c>
      <c r="H2" s="10">
        <v>1.5199999999999998</v>
      </c>
      <c r="I2" s="10">
        <v>1.5199999999999998</v>
      </c>
      <c r="J2" s="12">
        <v>7.9920000000000009</v>
      </c>
    </row>
    <row r="3" spans="1:10" s="20" customFormat="1" x14ac:dyDescent="0.4">
      <c r="A3" s="9">
        <v>2</v>
      </c>
      <c r="B3" s="10" t="s">
        <v>103</v>
      </c>
      <c r="C3" s="11">
        <v>102</v>
      </c>
      <c r="D3" s="10">
        <v>1.5199999999999998</v>
      </c>
      <c r="E3" s="10">
        <v>0</v>
      </c>
      <c r="F3" s="10">
        <v>1.5199999999999998</v>
      </c>
      <c r="G3" s="10">
        <v>1.5199999999999998</v>
      </c>
      <c r="H3" s="10">
        <v>1.5199999999999998</v>
      </c>
      <c r="I3" s="10">
        <v>1.5199999999999998</v>
      </c>
      <c r="J3" s="12">
        <f>J2+0.5</f>
        <v>8.4920000000000009</v>
      </c>
    </row>
    <row r="4" spans="1:10" s="20" customFormat="1" x14ac:dyDescent="0.4">
      <c r="A4" s="9">
        <v>3</v>
      </c>
      <c r="B4" s="10" t="s">
        <v>104</v>
      </c>
      <c r="C4" s="11">
        <v>107</v>
      </c>
      <c r="D4" s="10">
        <v>3.5</v>
      </c>
      <c r="E4" s="10">
        <v>0</v>
      </c>
      <c r="F4" s="10">
        <v>3.5</v>
      </c>
      <c r="G4" s="10">
        <v>3.5</v>
      </c>
      <c r="H4" s="10">
        <v>3.5</v>
      </c>
      <c r="I4" s="10">
        <v>3.5</v>
      </c>
      <c r="J4" s="12">
        <v>12.42</v>
      </c>
    </row>
    <row r="5" spans="1:10" s="20" customFormat="1" x14ac:dyDescent="0.4">
      <c r="A5" s="9">
        <v>4</v>
      </c>
      <c r="B5" s="10" t="s">
        <v>75</v>
      </c>
      <c r="C5" s="11">
        <v>113</v>
      </c>
      <c r="D5" s="10">
        <v>5.91</v>
      </c>
      <c r="E5" s="10">
        <v>0</v>
      </c>
      <c r="F5" s="10">
        <v>5.91</v>
      </c>
      <c r="G5" s="10">
        <v>5.91</v>
      </c>
      <c r="H5" s="10">
        <v>5.91</v>
      </c>
      <c r="I5" s="10">
        <v>5.91</v>
      </c>
      <c r="J5" s="12">
        <v>12.558</v>
      </c>
    </row>
    <row r="6" spans="1:10" s="20" customFormat="1" x14ac:dyDescent="0.4">
      <c r="A6" s="9">
        <v>5</v>
      </c>
      <c r="B6" s="10" t="s">
        <v>107</v>
      </c>
      <c r="C6" s="11">
        <v>115</v>
      </c>
      <c r="D6" s="10">
        <v>2.15</v>
      </c>
      <c r="E6" s="10">
        <v>0</v>
      </c>
      <c r="F6" s="10">
        <v>2.15</v>
      </c>
      <c r="G6" s="10">
        <v>2.15</v>
      </c>
      <c r="H6" s="10">
        <v>2.15</v>
      </c>
      <c r="I6" s="10">
        <v>2.15</v>
      </c>
      <c r="J6" s="13">
        <v>15.665999999999999</v>
      </c>
    </row>
    <row r="7" spans="1:10" s="20" customFormat="1" x14ac:dyDescent="0.4">
      <c r="A7" s="9">
        <v>7</v>
      </c>
      <c r="B7" s="10" t="s">
        <v>76</v>
      </c>
      <c r="C7" s="11">
        <v>116</v>
      </c>
      <c r="D7" s="10">
        <v>1.55</v>
      </c>
      <c r="E7" s="10">
        <v>0</v>
      </c>
      <c r="F7" s="10">
        <v>1.55</v>
      </c>
      <c r="G7" s="10">
        <v>1.55</v>
      </c>
      <c r="H7" s="10">
        <v>1.55</v>
      </c>
      <c r="I7" s="10">
        <v>1.55</v>
      </c>
      <c r="J7" s="12">
        <v>6.3119999999999994</v>
      </c>
    </row>
    <row r="8" spans="1:10" s="20" customFormat="1" x14ac:dyDescent="0.4">
      <c r="A8" s="9">
        <v>8</v>
      </c>
      <c r="B8" s="10" t="s">
        <v>77</v>
      </c>
      <c r="C8" s="11">
        <v>118</v>
      </c>
      <c r="D8" s="10">
        <v>4</v>
      </c>
      <c r="E8" s="10">
        <v>0</v>
      </c>
      <c r="F8" s="10">
        <v>4</v>
      </c>
      <c r="G8" s="10">
        <v>4</v>
      </c>
      <c r="H8" s="10">
        <v>4</v>
      </c>
      <c r="I8" s="10">
        <v>4</v>
      </c>
      <c r="J8" s="12">
        <v>3.6120000000000001</v>
      </c>
    </row>
    <row r="9" spans="1:10" s="20" customFormat="1" x14ac:dyDescent="0.4">
      <c r="A9" s="9">
        <v>9</v>
      </c>
      <c r="B9" s="10" t="s">
        <v>78</v>
      </c>
      <c r="C9" s="11">
        <v>121</v>
      </c>
      <c r="D9" s="10">
        <v>4</v>
      </c>
      <c r="E9" s="10">
        <v>0</v>
      </c>
      <c r="F9" s="10">
        <v>4</v>
      </c>
      <c r="G9" s="10">
        <v>4</v>
      </c>
      <c r="H9" s="10">
        <v>4</v>
      </c>
      <c r="I9" s="10">
        <v>4</v>
      </c>
      <c r="J9" s="12">
        <v>3.282</v>
      </c>
    </row>
    <row r="10" spans="1:10" s="20" customFormat="1" x14ac:dyDescent="0.4">
      <c r="A10" s="9">
        <v>10</v>
      </c>
      <c r="B10" s="10" t="s">
        <v>79</v>
      </c>
      <c r="C10" s="11">
        <v>122</v>
      </c>
      <c r="D10" s="10">
        <v>2.9999999999999996</v>
      </c>
      <c r="E10" s="10">
        <v>0</v>
      </c>
      <c r="F10" s="10">
        <v>2.9999999999999996</v>
      </c>
      <c r="G10" s="10">
        <v>2.9999999999999996</v>
      </c>
      <c r="H10" s="10">
        <v>2.9999999999999996</v>
      </c>
      <c r="I10" s="10">
        <v>2.9999999999999996</v>
      </c>
      <c r="J10" s="12">
        <f>J7+0.5</f>
        <v>6.8119999999999994</v>
      </c>
    </row>
    <row r="11" spans="1:10" s="20" customFormat="1" x14ac:dyDescent="0.4">
      <c r="A11" s="9">
        <v>11</v>
      </c>
      <c r="B11" s="10" t="s">
        <v>105</v>
      </c>
      <c r="C11" s="14">
        <v>123</v>
      </c>
      <c r="D11" s="10">
        <v>6.6</v>
      </c>
      <c r="E11" s="10">
        <v>0</v>
      </c>
      <c r="F11" s="10">
        <v>6.6</v>
      </c>
      <c r="G11" s="10">
        <v>6.6</v>
      </c>
      <c r="H11" s="10">
        <v>6.6</v>
      </c>
      <c r="I11" s="10">
        <v>6.6</v>
      </c>
      <c r="J11" s="12">
        <v>6.4290000000000003</v>
      </c>
    </row>
    <row r="12" spans="1:10" s="20" customFormat="1" x14ac:dyDescent="0.4">
      <c r="A12" s="9">
        <v>1</v>
      </c>
      <c r="B12" s="10" t="s">
        <v>108</v>
      </c>
      <c r="C12" s="11">
        <v>201</v>
      </c>
      <c r="D12" s="10">
        <v>1.5199999999999998</v>
      </c>
      <c r="E12" s="10">
        <v>0</v>
      </c>
      <c r="F12" s="10">
        <v>1.5199999999999998</v>
      </c>
      <c r="G12" s="10">
        <v>1.5199999999999998</v>
      </c>
      <c r="H12" s="10">
        <v>1.5199999999999998</v>
      </c>
      <c r="I12" s="10">
        <v>1.5199999999999998</v>
      </c>
      <c r="J12" s="12">
        <v>7.9920000000000009</v>
      </c>
    </row>
    <row r="13" spans="1:10" s="20" customFormat="1" x14ac:dyDescent="0.4">
      <c r="A13" s="9">
        <v>2</v>
      </c>
      <c r="B13" s="10" t="s">
        <v>109</v>
      </c>
      <c r="C13" s="11">
        <v>202</v>
      </c>
      <c r="D13" s="10">
        <v>1.5199999999999998</v>
      </c>
      <c r="E13" s="10">
        <v>0</v>
      </c>
      <c r="F13" s="10">
        <v>1.5199999999999998</v>
      </c>
      <c r="G13" s="10">
        <v>1.5199999999999998</v>
      </c>
      <c r="H13" s="10">
        <v>1.5199999999999998</v>
      </c>
      <c r="I13" s="10">
        <v>1.5199999999999998</v>
      </c>
      <c r="J13" s="12">
        <f>J12+0.5</f>
        <v>8.4920000000000009</v>
      </c>
    </row>
    <row r="14" spans="1:10" s="20" customFormat="1" x14ac:dyDescent="0.4">
      <c r="A14" s="9">
        <v>3</v>
      </c>
      <c r="B14" s="10" t="s">
        <v>110</v>
      </c>
      <c r="C14" s="11">
        <v>207</v>
      </c>
      <c r="D14" s="10">
        <v>3.5</v>
      </c>
      <c r="E14" s="10">
        <v>0</v>
      </c>
      <c r="F14" s="10">
        <v>3.5</v>
      </c>
      <c r="G14" s="10">
        <v>3.5</v>
      </c>
      <c r="H14" s="10">
        <v>3.5</v>
      </c>
      <c r="I14" s="10">
        <v>3.5</v>
      </c>
      <c r="J14" s="12">
        <v>12.42</v>
      </c>
    </row>
    <row r="15" spans="1:10" s="20" customFormat="1" x14ac:dyDescent="0.4">
      <c r="A15" s="9">
        <v>4</v>
      </c>
      <c r="B15" s="10" t="s">
        <v>111</v>
      </c>
      <c r="C15" s="11">
        <v>213</v>
      </c>
      <c r="D15" s="10">
        <v>5.91</v>
      </c>
      <c r="E15" s="10">
        <v>0</v>
      </c>
      <c r="F15" s="10">
        <v>5.91</v>
      </c>
      <c r="G15" s="10">
        <v>5.91</v>
      </c>
      <c r="H15" s="10">
        <v>5.91</v>
      </c>
      <c r="I15" s="10">
        <v>5.91</v>
      </c>
      <c r="J15" s="12">
        <v>12.558</v>
      </c>
    </row>
    <row r="16" spans="1:10" s="20" customFormat="1" x14ac:dyDescent="0.4">
      <c r="A16" s="9">
        <v>5</v>
      </c>
      <c r="B16" s="10" t="s">
        <v>112</v>
      </c>
      <c r="C16" s="11">
        <v>215</v>
      </c>
      <c r="D16" s="10">
        <v>2.15</v>
      </c>
      <c r="E16" s="10">
        <v>0</v>
      </c>
      <c r="F16" s="10">
        <v>2.15</v>
      </c>
      <c r="G16" s="10">
        <v>2.15</v>
      </c>
      <c r="H16" s="10">
        <v>2.15</v>
      </c>
      <c r="I16" s="10">
        <v>2.15</v>
      </c>
      <c r="J16" s="13">
        <v>15.665999999999999</v>
      </c>
    </row>
    <row r="17" spans="1:10" s="20" customFormat="1" x14ac:dyDescent="0.4">
      <c r="A17" s="9">
        <v>7</v>
      </c>
      <c r="B17" s="10" t="s">
        <v>113</v>
      </c>
      <c r="C17" s="11">
        <v>216</v>
      </c>
      <c r="D17" s="10">
        <v>1.55</v>
      </c>
      <c r="E17" s="10">
        <v>0</v>
      </c>
      <c r="F17" s="10">
        <v>1.55</v>
      </c>
      <c r="G17" s="10">
        <v>1.55</v>
      </c>
      <c r="H17" s="10">
        <v>1.55</v>
      </c>
      <c r="I17" s="10">
        <v>1.55</v>
      </c>
      <c r="J17" s="12">
        <v>6.3119999999999994</v>
      </c>
    </row>
    <row r="18" spans="1:10" s="20" customFormat="1" x14ac:dyDescent="0.4">
      <c r="A18" s="9">
        <v>8</v>
      </c>
      <c r="B18" s="10" t="s">
        <v>114</v>
      </c>
      <c r="C18" s="11">
        <v>218</v>
      </c>
      <c r="D18" s="10">
        <v>4</v>
      </c>
      <c r="E18" s="10">
        <v>0</v>
      </c>
      <c r="F18" s="10">
        <v>4</v>
      </c>
      <c r="G18" s="10">
        <v>4</v>
      </c>
      <c r="H18" s="10">
        <v>4</v>
      </c>
      <c r="I18" s="10">
        <v>4</v>
      </c>
      <c r="J18" s="12">
        <v>3.6120000000000001</v>
      </c>
    </row>
    <row r="19" spans="1:10" s="20" customFormat="1" x14ac:dyDescent="0.4">
      <c r="A19" s="9">
        <v>9</v>
      </c>
      <c r="B19" s="10" t="s">
        <v>115</v>
      </c>
      <c r="C19" s="11">
        <v>221</v>
      </c>
      <c r="D19" s="10">
        <v>4</v>
      </c>
      <c r="E19" s="10">
        <v>0</v>
      </c>
      <c r="F19" s="10">
        <v>4</v>
      </c>
      <c r="G19" s="10">
        <v>4</v>
      </c>
      <c r="H19" s="10">
        <v>4</v>
      </c>
      <c r="I19" s="10">
        <v>4</v>
      </c>
      <c r="J19" s="12">
        <v>3.282</v>
      </c>
    </row>
    <row r="20" spans="1:10" s="20" customFormat="1" x14ac:dyDescent="0.4">
      <c r="A20" s="9">
        <v>10</v>
      </c>
      <c r="B20" s="10" t="s">
        <v>116</v>
      </c>
      <c r="C20" s="11">
        <v>222</v>
      </c>
      <c r="D20" s="10">
        <v>2.9999999999999996</v>
      </c>
      <c r="E20" s="10">
        <v>0</v>
      </c>
      <c r="F20" s="10">
        <v>2.9999999999999996</v>
      </c>
      <c r="G20" s="10">
        <v>2.9999999999999996</v>
      </c>
      <c r="H20" s="10">
        <v>2.9999999999999996</v>
      </c>
      <c r="I20" s="10">
        <v>2.9999999999999996</v>
      </c>
      <c r="J20" s="12">
        <f>J17+0.5</f>
        <v>6.8119999999999994</v>
      </c>
    </row>
    <row r="21" spans="1:10" s="20" customFormat="1" x14ac:dyDescent="0.4">
      <c r="A21" s="9">
        <v>11</v>
      </c>
      <c r="B21" s="10" t="s">
        <v>117</v>
      </c>
      <c r="C21" s="14">
        <v>223</v>
      </c>
      <c r="D21" s="10">
        <v>6.6</v>
      </c>
      <c r="E21" s="10">
        <v>0</v>
      </c>
      <c r="F21" s="10">
        <v>6.6</v>
      </c>
      <c r="G21" s="10">
        <v>6.6</v>
      </c>
      <c r="H21" s="10">
        <v>6.6</v>
      </c>
      <c r="I21" s="10">
        <v>6.6</v>
      </c>
      <c r="J21" s="12">
        <v>6.4290000000000003</v>
      </c>
    </row>
    <row r="22" spans="1:10" s="20" customFormat="1" x14ac:dyDescent="0.4">
      <c r="A22" s="9">
        <v>1</v>
      </c>
      <c r="B22" s="10" t="s">
        <v>118</v>
      </c>
      <c r="C22" s="11">
        <v>301</v>
      </c>
      <c r="D22" s="10">
        <v>1.5199999999999998</v>
      </c>
      <c r="E22" s="10">
        <v>0</v>
      </c>
      <c r="F22" s="10">
        <v>1.5199999999999998</v>
      </c>
      <c r="G22" s="10">
        <v>1.5199999999999998</v>
      </c>
      <c r="H22" s="10">
        <v>1.5199999999999998</v>
      </c>
      <c r="I22" s="10">
        <v>1.5199999999999998</v>
      </c>
      <c r="J22" s="12">
        <v>7.9920000000000009</v>
      </c>
    </row>
    <row r="23" spans="1:10" s="20" customFormat="1" x14ac:dyDescent="0.4">
      <c r="A23" s="9">
        <v>2</v>
      </c>
      <c r="B23" s="10" t="s">
        <v>119</v>
      </c>
      <c r="C23" s="11">
        <v>302</v>
      </c>
      <c r="D23" s="10">
        <v>1.5199999999999998</v>
      </c>
      <c r="E23" s="10">
        <v>0</v>
      </c>
      <c r="F23" s="10">
        <v>1.5199999999999998</v>
      </c>
      <c r="G23" s="10">
        <v>1.5199999999999998</v>
      </c>
      <c r="H23" s="10">
        <v>1.5199999999999998</v>
      </c>
      <c r="I23" s="10">
        <v>1.5199999999999998</v>
      </c>
      <c r="J23" s="12">
        <f>J22+0.5</f>
        <v>8.4920000000000009</v>
      </c>
    </row>
    <row r="24" spans="1:10" s="20" customFormat="1" x14ac:dyDescent="0.4">
      <c r="A24" s="9">
        <v>3</v>
      </c>
      <c r="B24" s="10" t="s">
        <v>120</v>
      </c>
      <c r="C24" s="11">
        <v>307</v>
      </c>
      <c r="D24" s="10">
        <v>3.5</v>
      </c>
      <c r="E24" s="10">
        <v>0</v>
      </c>
      <c r="F24" s="10">
        <v>3.5</v>
      </c>
      <c r="G24" s="10">
        <v>3.5</v>
      </c>
      <c r="H24" s="10">
        <v>3.5</v>
      </c>
      <c r="I24" s="10">
        <v>3.5</v>
      </c>
      <c r="J24" s="12">
        <v>12.42</v>
      </c>
    </row>
    <row r="25" spans="1:10" s="20" customFormat="1" x14ac:dyDescent="0.4">
      <c r="A25" s="9">
        <v>4</v>
      </c>
      <c r="B25" s="10" t="s">
        <v>121</v>
      </c>
      <c r="C25" s="11">
        <v>313</v>
      </c>
      <c r="D25" s="10">
        <v>5.91</v>
      </c>
      <c r="E25" s="10">
        <v>0</v>
      </c>
      <c r="F25" s="10">
        <v>5.91</v>
      </c>
      <c r="G25" s="10">
        <v>5.91</v>
      </c>
      <c r="H25" s="10">
        <v>5.91</v>
      </c>
      <c r="I25" s="10">
        <v>5.91</v>
      </c>
      <c r="J25" s="12">
        <v>12.558</v>
      </c>
    </row>
    <row r="26" spans="1:10" s="20" customFormat="1" x14ac:dyDescent="0.4">
      <c r="A26" s="9">
        <v>5</v>
      </c>
      <c r="B26" s="10" t="s">
        <v>122</v>
      </c>
      <c r="C26" s="11">
        <v>315</v>
      </c>
      <c r="D26" s="10">
        <v>2.15</v>
      </c>
      <c r="E26" s="10">
        <v>0</v>
      </c>
      <c r="F26" s="10">
        <v>2.15</v>
      </c>
      <c r="G26" s="10">
        <v>2.15</v>
      </c>
      <c r="H26" s="10">
        <v>2.15</v>
      </c>
      <c r="I26" s="10">
        <v>2.15</v>
      </c>
      <c r="J26" s="13">
        <v>15.665999999999999</v>
      </c>
    </row>
    <row r="27" spans="1:10" s="20" customFormat="1" x14ac:dyDescent="0.4">
      <c r="A27" s="9">
        <v>7</v>
      </c>
      <c r="B27" s="10" t="s">
        <v>123</v>
      </c>
      <c r="C27" s="11">
        <v>316</v>
      </c>
      <c r="D27" s="10">
        <v>1.55</v>
      </c>
      <c r="E27" s="10">
        <v>0</v>
      </c>
      <c r="F27" s="10">
        <v>1.55</v>
      </c>
      <c r="G27" s="10">
        <v>1.55</v>
      </c>
      <c r="H27" s="10">
        <v>1.55</v>
      </c>
      <c r="I27" s="10">
        <v>1.55</v>
      </c>
      <c r="J27" s="12">
        <v>6.3119999999999994</v>
      </c>
    </row>
    <row r="28" spans="1:10" s="20" customFormat="1" x14ac:dyDescent="0.4">
      <c r="A28" s="9">
        <v>8</v>
      </c>
      <c r="B28" s="10" t="s">
        <v>124</v>
      </c>
      <c r="C28" s="11">
        <v>318</v>
      </c>
      <c r="D28" s="10">
        <v>4</v>
      </c>
      <c r="E28" s="10">
        <v>0</v>
      </c>
      <c r="F28" s="10">
        <v>4</v>
      </c>
      <c r="G28" s="10">
        <v>4</v>
      </c>
      <c r="H28" s="10">
        <v>4</v>
      </c>
      <c r="I28" s="10">
        <v>4</v>
      </c>
      <c r="J28" s="12">
        <v>3.6120000000000001</v>
      </c>
    </row>
    <row r="29" spans="1:10" s="20" customFormat="1" x14ac:dyDescent="0.4">
      <c r="A29" s="9">
        <v>9</v>
      </c>
      <c r="B29" s="10" t="s">
        <v>125</v>
      </c>
      <c r="C29" s="11">
        <v>321</v>
      </c>
      <c r="D29" s="10">
        <v>4</v>
      </c>
      <c r="E29" s="10">
        <v>0</v>
      </c>
      <c r="F29" s="10">
        <v>4</v>
      </c>
      <c r="G29" s="10">
        <v>4</v>
      </c>
      <c r="H29" s="10">
        <v>4</v>
      </c>
      <c r="I29" s="10">
        <v>4</v>
      </c>
      <c r="J29" s="12">
        <v>3.282</v>
      </c>
    </row>
    <row r="30" spans="1:10" s="20" customFormat="1" x14ac:dyDescent="0.4">
      <c r="A30" s="9">
        <v>10</v>
      </c>
      <c r="B30" s="10" t="s">
        <v>126</v>
      </c>
      <c r="C30" s="11">
        <v>322</v>
      </c>
      <c r="D30" s="10">
        <v>2.9999999999999996</v>
      </c>
      <c r="E30" s="10">
        <v>0</v>
      </c>
      <c r="F30" s="10">
        <v>2.9999999999999996</v>
      </c>
      <c r="G30" s="10">
        <v>2.9999999999999996</v>
      </c>
      <c r="H30" s="10">
        <v>2.9999999999999996</v>
      </c>
      <c r="I30" s="10">
        <v>2.9999999999999996</v>
      </c>
      <c r="J30" s="12">
        <f>J27+0.5</f>
        <v>6.8119999999999994</v>
      </c>
    </row>
    <row r="31" spans="1:10" s="20" customFormat="1" x14ac:dyDescent="0.4">
      <c r="A31" s="15">
        <v>11</v>
      </c>
      <c r="B31" s="17" t="s">
        <v>127</v>
      </c>
      <c r="C31" s="16">
        <v>323</v>
      </c>
      <c r="D31" s="17">
        <v>6.6</v>
      </c>
      <c r="E31" s="17">
        <v>0</v>
      </c>
      <c r="F31" s="17">
        <v>6.6</v>
      </c>
      <c r="G31" s="17">
        <v>6.6</v>
      </c>
      <c r="H31" s="17">
        <v>6.6</v>
      </c>
      <c r="I31" s="17">
        <v>6.6</v>
      </c>
      <c r="J31" s="18">
        <v>6.4290000000000003</v>
      </c>
    </row>
    <row r="32" spans="1:10" x14ac:dyDescent="0.4">
      <c r="A32" s="21"/>
      <c r="B32" s="21"/>
      <c r="D32" s="21"/>
      <c r="E32" s="21"/>
      <c r="F32" s="21"/>
      <c r="G32" s="21"/>
      <c r="H32" s="21"/>
      <c r="I32" s="21"/>
      <c r="J32" s="21"/>
    </row>
    <row r="33" spans="1:10" x14ac:dyDescent="0.4">
      <c r="A33" s="21"/>
      <c r="B33" s="21"/>
      <c r="D33" s="21"/>
      <c r="E33" s="21"/>
      <c r="F33" s="21"/>
      <c r="G33" s="21"/>
      <c r="H33" s="21"/>
      <c r="I33" s="21"/>
      <c r="J33" s="21"/>
    </row>
    <row r="34" spans="1:10" x14ac:dyDescent="0.4">
      <c r="A34" s="21"/>
      <c r="B34" s="21"/>
      <c r="D34" s="21"/>
      <c r="E34" s="21"/>
      <c r="F34" s="21"/>
      <c r="G34" s="21"/>
      <c r="H34" s="21"/>
      <c r="I34" s="21"/>
      <c r="J34" s="21"/>
    </row>
    <row r="35" spans="1:10" x14ac:dyDescent="0.4">
      <c r="A35" s="21"/>
      <c r="B35" s="21"/>
      <c r="D35" s="21"/>
      <c r="E35" s="21"/>
      <c r="F35" s="21"/>
      <c r="G35" s="21"/>
      <c r="H35" s="21"/>
      <c r="I35" s="21"/>
      <c r="J35" s="23"/>
    </row>
    <row r="36" spans="1:10" x14ac:dyDescent="0.4">
      <c r="A36" s="21"/>
      <c r="B36" s="21"/>
      <c r="D36" s="21"/>
      <c r="E36" s="21"/>
      <c r="F36" s="21"/>
      <c r="G36" s="21"/>
      <c r="H36" s="21"/>
      <c r="I36" s="21"/>
      <c r="J36" s="21"/>
    </row>
    <row r="37" spans="1:10" x14ac:dyDescent="0.4">
      <c r="A37" s="21"/>
      <c r="B37" s="21"/>
      <c r="D37" s="21"/>
      <c r="E37" s="21"/>
      <c r="F37" s="21"/>
      <c r="G37" s="21"/>
      <c r="H37" s="21"/>
      <c r="I37" s="21"/>
      <c r="J37" s="21"/>
    </row>
    <row r="38" spans="1:10" x14ac:dyDescent="0.4">
      <c r="E38" s="24"/>
      <c r="F38" s="24"/>
      <c r="G38" s="24"/>
      <c r="H38" s="24"/>
      <c r="I38" s="24"/>
    </row>
    <row r="45" spans="1:10" x14ac:dyDescent="0.4">
      <c r="E45" s="24"/>
      <c r="F45" s="24"/>
      <c r="G45" s="24"/>
      <c r="H45" s="24"/>
      <c r="I45" s="24"/>
    </row>
    <row r="46" spans="1:10" x14ac:dyDescent="0.4">
      <c r="E46" s="24"/>
      <c r="F46" s="24"/>
      <c r="G46" s="24"/>
      <c r="H46" s="24"/>
      <c r="I46" s="24"/>
    </row>
    <row r="57" spans="6:11" ht="14.65" x14ac:dyDescent="0.5">
      <c r="F57" s="25"/>
      <c r="G57" s="25"/>
      <c r="H57" s="25"/>
      <c r="I57" s="25"/>
      <c r="J57" s="25"/>
      <c r="K57" s="25"/>
    </row>
    <row r="58" spans="6:11" x14ac:dyDescent="0.4">
      <c r="F58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K14"/>
  <sheetViews>
    <sheetView workbookViewId="0">
      <selection sqref="A1:K1"/>
    </sheetView>
  </sheetViews>
  <sheetFormatPr defaultColWidth="9" defaultRowHeight="13.9" x14ac:dyDescent="0.4"/>
  <cols>
    <col min="1" max="3" width="9" style="21"/>
    <col min="4" max="4" width="8.6640625" style="21" bestFit="1" customWidth="1"/>
    <col min="5" max="5" width="11.46484375" style="21" bestFit="1" customWidth="1"/>
    <col min="6" max="6" width="14.33203125" style="21" customWidth="1"/>
    <col min="7" max="7" width="9" style="21"/>
    <col min="8" max="8" width="13.19921875" style="21" customWidth="1"/>
    <col min="9" max="10" width="14.86328125" style="21" customWidth="1"/>
    <col min="11" max="11" width="14.1328125" style="21" customWidth="1"/>
    <col min="12" max="16384" width="9" style="21"/>
  </cols>
  <sheetData>
    <row r="1" spans="1:11" s="26" customFormat="1" ht="55.5" x14ac:dyDescent="0.4">
      <c r="A1" s="1" t="s">
        <v>1</v>
      </c>
      <c r="B1" s="2" t="s">
        <v>2</v>
      </c>
      <c r="C1" s="2" t="s">
        <v>3</v>
      </c>
      <c r="D1" s="2" t="s">
        <v>87</v>
      </c>
      <c r="E1" s="2" t="s">
        <v>88</v>
      </c>
      <c r="F1" s="2" t="s">
        <v>95</v>
      </c>
      <c r="G1" s="2" t="s">
        <v>69</v>
      </c>
      <c r="H1" s="2" t="s">
        <v>71</v>
      </c>
      <c r="I1" s="2" t="s">
        <v>72</v>
      </c>
      <c r="J1" s="2" t="s">
        <v>81</v>
      </c>
      <c r="K1" s="3" t="s">
        <v>94</v>
      </c>
    </row>
    <row r="2" spans="1:11" x14ac:dyDescent="0.4">
      <c r="A2" s="9">
        <v>1</v>
      </c>
      <c r="B2" s="10" t="s">
        <v>5</v>
      </c>
      <c r="C2" s="10">
        <v>105</v>
      </c>
      <c r="D2" s="10">
        <v>0.2</v>
      </c>
      <c r="E2" s="10">
        <v>0</v>
      </c>
      <c r="F2" s="27">
        <v>100000</v>
      </c>
      <c r="G2" s="10">
        <v>25</v>
      </c>
      <c r="H2" s="10">
        <v>0</v>
      </c>
      <c r="I2" s="10">
        <v>1</v>
      </c>
      <c r="J2" s="10">
        <v>50</v>
      </c>
      <c r="K2" s="12">
        <v>0</v>
      </c>
    </row>
    <row r="3" spans="1:11" x14ac:dyDescent="0.4">
      <c r="A3" s="15">
        <v>2</v>
      </c>
      <c r="B3" s="17" t="s">
        <v>102</v>
      </c>
      <c r="C3" s="17">
        <v>207</v>
      </c>
      <c r="D3" s="17">
        <v>0.2</v>
      </c>
      <c r="E3" s="17">
        <v>0</v>
      </c>
      <c r="F3" s="28">
        <v>100000</v>
      </c>
      <c r="G3" s="17">
        <v>25</v>
      </c>
      <c r="H3" s="17">
        <v>0</v>
      </c>
      <c r="I3" s="17">
        <v>1</v>
      </c>
      <c r="J3" s="17">
        <v>50</v>
      </c>
      <c r="K3" s="18">
        <v>0</v>
      </c>
    </row>
    <row r="12" spans="1:11" x14ac:dyDescent="0.4">
      <c r="A12" s="29"/>
    </row>
    <row r="13" spans="1:11" x14ac:dyDescent="0.4">
      <c r="A13" s="29"/>
    </row>
    <row r="14" spans="1:11" x14ac:dyDescent="0.4">
      <c r="A14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3"/>
  <sheetViews>
    <sheetView workbookViewId="0">
      <selection sqref="A1:R1"/>
    </sheetView>
  </sheetViews>
  <sheetFormatPr defaultColWidth="9" defaultRowHeight="13.9" x14ac:dyDescent="0.4"/>
  <cols>
    <col min="1" max="1" width="9.796875" style="21" customWidth="1"/>
    <col min="2" max="2" width="6.1328125" style="21" customWidth="1"/>
    <col min="3" max="3" width="11" style="21" bestFit="1" customWidth="1"/>
    <col min="4" max="4" width="10.86328125" style="21" bestFit="1" customWidth="1"/>
    <col min="5" max="5" width="7.6640625" style="21" bestFit="1" customWidth="1"/>
    <col min="6" max="6" width="8" style="21" bestFit="1" customWidth="1"/>
    <col min="7" max="7" width="9" style="21"/>
    <col min="8" max="8" width="8.86328125" style="21" bestFit="1" customWidth="1"/>
    <col min="9" max="9" width="9" style="21"/>
    <col min="10" max="10" width="10.33203125" style="21" customWidth="1"/>
    <col min="11" max="12" width="8.86328125" style="21" customWidth="1"/>
    <col min="13" max="13" width="12.1328125" style="21" customWidth="1"/>
    <col min="14" max="14" width="14.46484375" style="21" customWidth="1"/>
    <col min="15" max="15" width="17.6640625" style="21" customWidth="1"/>
    <col min="16" max="16" width="18.33203125" style="21" customWidth="1"/>
    <col min="17" max="17" width="12.46484375" style="21" customWidth="1"/>
    <col min="18" max="18" width="11.46484375" style="21" customWidth="1"/>
    <col min="19" max="16384" width="9" style="21"/>
  </cols>
  <sheetData>
    <row r="1" spans="1:18" ht="55.5" x14ac:dyDescent="0.4">
      <c r="A1" s="1" t="s">
        <v>1</v>
      </c>
      <c r="B1" s="2" t="s">
        <v>2</v>
      </c>
      <c r="C1" s="2" t="s">
        <v>3</v>
      </c>
      <c r="D1" s="2" t="s">
        <v>87</v>
      </c>
      <c r="E1" s="2" t="s">
        <v>96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97</v>
      </c>
      <c r="N1" s="2" t="s">
        <v>98</v>
      </c>
      <c r="O1" s="2" t="s">
        <v>99</v>
      </c>
      <c r="P1" s="2" t="s">
        <v>100</v>
      </c>
      <c r="Q1" s="30" t="s">
        <v>69</v>
      </c>
      <c r="R1" s="3" t="s">
        <v>81</v>
      </c>
    </row>
    <row r="2" spans="1:18" x14ac:dyDescent="0.4">
      <c r="A2" s="9">
        <v>1</v>
      </c>
      <c r="B2" s="10" t="s">
        <v>13</v>
      </c>
      <c r="C2" s="10">
        <v>105</v>
      </c>
      <c r="D2" s="10">
        <v>0.1</v>
      </c>
      <c r="E2" s="10">
        <v>0.4</v>
      </c>
      <c r="F2" s="31">
        <v>0.05</v>
      </c>
      <c r="G2" s="31">
        <v>0.95</v>
      </c>
      <c r="H2" s="31">
        <v>0.5</v>
      </c>
      <c r="I2" s="31">
        <v>0</v>
      </c>
      <c r="J2" s="10">
        <v>4</v>
      </c>
      <c r="K2" s="31">
        <v>0.95</v>
      </c>
      <c r="L2" s="31">
        <v>0.95</v>
      </c>
      <c r="M2" s="10">
        <v>0.1</v>
      </c>
      <c r="N2" s="10">
        <v>0.1</v>
      </c>
      <c r="O2" s="31">
        <v>21100</v>
      </c>
      <c r="P2" s="31">
        <v>18900</v>
      </c>
      <c r="Q2" s="10">
        <v>15</v>
      </c>
      <c r="R2" s="12">
        <v>20</v>
      </c>
    </row>
    <row r="3" spans="1:18" x14ac:dyDescent="0.4">
      <c r="A3" s="15">
        <v>2</v>
      </c>
      <c r="B3" s="17" t="s">
        <v>106</v>
      </c>
      <c r="C3" s="17">
        <v>207</v>
      </c>
      <c r="D3" s="17">
        <v>0.1</v>
      </c>
      <c r="E3" s="17">
        <v>0.4</v>
      </c>
      <c r="F3" s="32">
        <v>0.05</v>
      </c>
      <c r="G3" s="32">
        <v>0.95</v>
      </c>
      <c r="H3" s="32">
        <v>0.5</v>
      </c>
      <c r="I3" s="32">
        <v>0</v>
      </c>
      <c r="J3" s="17">
        <v>4</v>
      </c>
      <c r="K3" s="32">
        <v>0.95</v>
      </c>
      <c r="L3" s="32">
        <v>0.95</v>
      </c>
      <c r="M3" s="17">
        <v>0.1</v>
      </c>
      <c r="N3" s="17">
        <v>0.1</v>
      </c>
      <c r="O3" s="32">
        <v>21100</v>
      </c>
      <c r="P3" s="32">
        <v>18900</v>
      </c>
      <c r="Q3" s="17">
        <v>15</v>
      </c>
      <c r="R3" s="1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128"/>
  <sheetViews>
    <sheetView workbookViewId="0">
      <selection sqref="A1:I1"/>
    </sheetView>
  </sheetViews>
  <sheetFormatPr defaultColWidth="8.86328125" defaultRowHeight="13.9" x14ac:dyDescent="0.4"/>
  <cols>
    <col min="1" max="1" width="8.86328125" style="35"/>
    <col min="2" max="2" width="6.796875" style="35" bestFit="1" customWidth="1"/>
    <col min="3" max="3" width="9.46484375" style="35" bestFit="1" customWidth="1"/>
    <col min="4" max="4" width="10.86328125" style="35" bestFit="1" customWidth="1"/>
    <col min="5" max="6" width="8.86328125" style="35"/>
    <col min="7" max="7" width="11.33203125" style="35" bestFit="1" customWidth="1"/>
    <col min="8" max="8" width="22.19921875" style="35" customWidth="1"/>
    <col min="9" max="9" width="8.33203125" style="35" bestFit="1" customWidth="1"/>
    <col min="10" max="16384" width="8.86328125" style="35"/>
  </cols>
  <sheetData>
    <row r="1" spans="1:12" x14ac:dyDescent="0.4">
      <c r="A1" s="33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101</v>
      </c>
      <c r="H1" s="30" t="s">
        <v>80</v>
      </c>
      <c r="I1" s="34" t="s">
        <v>69</v>
      </c>
    </row>
    <row r="2" spans="1:12" x14ac:dyDescent="0.4">
      <c r="A2" s="9">
        <v>1</v>
      </c>
      <c r="B2" s="10">
        <v>1</v>
      </c>
      <c r="C2" s="10">
        <v>3</v>
      </c>
      <c r="D2" s="10">
        <v>101</v>
      </c>
      <c r="E2" s="10">
        <v>102</v>
      </c>
      <c r="F2" s="10">
        <v>1.46E-2</v>
      </c>
      <c r="G2" s="10">
        <v>1.3125</v>
      </c>
      <c r="H2" s="10">
        <v>2850.0000000000005</v>
      </c>
      <c r="I2" s="12">
        <v>40</v>
      </c>
    </row>
    <row r="3" spans="1:12" x14ac:dyDescent="0.4">
      <c r="A3" s="9">
        <v>2</v>
      </c>
      <c r="B3" s="10">
        <v>1</v>
      </c>
      <c r="C3" s="10">
        <v>3</v>
      </c>
      <c r="D3" s="10">
        <v>101</v>
      </c>
      <c r="E3" s="10">
        <v>103</v>
      </c>
      <c r="F3" s="10">
        <v>0.2253</v>
      </c>
      <c r="G3" s="10">
        <v>1.3125</v>
      </c>
      <c r="H3" s="10">
        <v>52250</v>
      </c>
      <c r="I3" s="12">
        <v>40</v>
      </c>
    </row>
    <row r="4" spans="1:12" x14ac:dyDescent="0.4">
      <c r="A4" s="9">
        <v>3</v>
      </c>
      <c r="B4" s="10">
        <v>0</v>
      </c>
      <c r="C4" s="10">
        <v>3</v>
      </c>
      <c r="D4" s="10">
        <v>101</v>
      </c>
      <c r="E4" s="10">
        <v>105</v>
      </c>
      <c r="F4" s="10">
        <v>9.0700000000000003E-2</v>
      </c>
      <c r="G4" s="10">
        <v>1</v>
      </c>
      <c r="H4" s="10">
        <v>20900</v>
      </c>
      <c r="I4" s="12">
        <v>40</v>
      </c>
    </row>
    <row r="5" spans="1:12" x14ac:dyDescent="0.4">
      <c r="A5" s="9">
        <v>4</v>
      </c>
      <c r="B5" s="10">
        <v>1</v>
      </c>
      <c r="C5" s="10">
        <v>3</v>
      </c>
      <c r="D5" s="10">
        <v>102</v>
      </c>
      <c r="E5" s="10">
        <v>104</v>
      </c>
      <c r="F5" s="10">
        <v>0.1356</v>
      </c>
      <c r="G5" s="10">
        <v>1.3125</v>
      </c>
      <c r="H5" s="10">
        <v>31350.000000000004</v>
      </c>
      <c r="I5" s="12">
        <v>40</v>
      </c>
    </row>
    <row r="6" spans="1:12" x14ac:dyDescent="0.4">
      <c r="A6" s="9">
        <v>5</v>
      </c>
      <c r="B6" s="10">
        <v>1</v>
      </c>
      <c r="C6" s="10">
        <v>3</v>
      </c>
      <c r="D6" s="10">
        <v>102</v>
      </c>
      <c r="E6" s="10">
        <v>106</v>
      </c>
      <c r="F6" s="10">
        <v>0.20499999999999999</v>
      </c>
      <c r="G6" s="10">
        <v>1.3125</v>
      </c>
      <c r="H6" s="10">
        <v>47500</v>
      </c>
      <c r="I6" s="12">
        <v>40</v>
      </c>
    </row>
    <row r="7" spans="1:12" x14ac:dyDescent="0.4">
      <c r="A7" s="9">
        <v>6</v>
      </c>
      <c r="B7" s="10">
        <v>1</v>
      </c>
      <c r="C7" s="10">
        <v>3</v>
      </c>
      <c r="D7" s="10">
        <v>103</v>
      </c>
      <c r="E7" s="10">
        <v>109</v>
      </c>
      <c r="F7" s="10">
        <v>0.12709999999999999</v>
      </c>
      <c r="G7" s="10">
        <v>1.3125</v>
      </c>
      <c r="H7" s="10">
        <v>29450</v>
      </c>
      <c r="I7" s="12">
        <v>40</v>
      </c>
    </row>
    <row r="8" spans="1:12" x14ac:dyDescent="0.4">
      <c r="A8" s="9">
        <v>7</v>
      </c>
      <c r="B8" s="10">
        <v>1</v>
      </c>
      <c r="C8" s="10">
        <v>3</v>
      </c>
      <c r="D8" s="10">
        <v>103</v>
      </c>
      <c r="E8" s="10">
        <v>124</v>
      </c>
      <c r="F8" s="10">
        <v>8.4000000000000005E-2</v>
      </c>
      <c r="G8" s="10">
        <v>2.9999999999999996</v>
      </c>
      <c r="H8" s="10">
        <v>47500</v>
      </c>
      <c r="I8" s="12">
        <v>40</v>
      </c>
    </row>
    <row r="9" spans="1:12" x14ac:dyDescent="0.4">
      <c r="A9" s="9">
        <v>8</v>
      </c>
      <c r="B9" s="10">
        <v>1</v>
      </c>
      <c r="C9" s="10">
        <v>3</v>
      </c>
      <c r="D9" s="10">
        <v>104</v>
      </c>
      <c r="E9" s="10">
        <v>109</v>
      </c>
      <c r="F9" s="10">
        <v>0.111</v>
      </c>
      <c r="G9" s="10">
        <v>1.3125</v>
      </c>
      <c r="H9" s="10">
        <v>25650</v>
      </c>
      <c r="I9" s="12">
        <v>40</v>
      </c>
    </row>
    <row r="10" spans="1:12" x14ac:dyDescent="0.4">
      <c r="A10" s="9">
        <v>9</v>
      </c>
      <c r="B10" s="10">
        <v>0</v>
      </c>
      <c r="C10" s="10">
        <v>3</v>
      </c>
      <c r="D10" s="10">
        <v>105</v>
      </c>
      <c r="E10" s="10">
        <v>110</v>
      </c>
      <c r="F10" s="10">
        <v>9.4E-2</v>
      </c>
      <c r="G10" s="10">
        <v>1</v>
      </c>
      <c r="H10" s="10">
        <v>21850</v>
      </c>
      <c r="I10" s="12">
        <v>40</v>
      </c>
    </row>
    <row r="11" spans="1:12" x14ac:dyDescent="0.4">
      <c r="A11" s="9">
        <v>10</v>
      </c>
      <c r="B11" s="10">
        <v>1</v>
      </c>
      <c r="C11" s="10">
        <v>3</v>
      </c>
      <c r="D11" s="10">
        <v>106</v>
      </c>
      <c r="E11" s="10">
        <v>110</v>
      </c>
      <c r="F11" s="10">
        <v>6.4199999999999993E-2</v>
      </c>
      <c r="G11" s="10">
        <v>1.3125</v>
      </c>
      <c r="H11" s="10">
        <v>15200</v>
      </c>
      <c r="I11" s="12">
        <v>40</v>
      </c>
    </row>
    <row r="12" spans="1:12" s="37" customFormat="1" x14ac:dyDescent="0.4">
      <c r="A12" s="9">
        <v>11</v>
      </c>
      <c r="B12" s="10">
        <v>1</v>
      </c>
      <c r="C12" s="10">
        <v>3</v>
      </c>
      <c r="D12" s="10">
        <v>107</v>
      </c>
      <c r="E12" s="10">
        <v>108</v>
      </c>
      <c r="F12" s="36">
        <v>6.5199999999999994E-2</v>
      </c>
      <c r="G12" s="10">
        <v>2.625</v>
      </c>
      <c r="H12" s="10">
        <v>30400</v>
      </c>
      <c r="I12" s="12">
        <v>40</v>
      </c>
      <c r="K12" s="35"/>
      <c r="L12" s="35"/>
    </row>
    <row r="13" spans="1:12" x14ac:dyDescent="0.4">
      <c r="A13" s="9">
        <v>12</v>
      </c>
      <c r="B13" s="10">
        <v>1</v>
      </c>
      <c r="C13" s="10">
        <v>3</v>
      </c>
      <c r="D13" s="10">
        <v>108</v>
      </c>
      <c r="E13" s="10">
        <v>109</v>
      </c>
      <c r="F13" s="10">
        <v>0.1762</v>
      </c>
      <c r="G13" s="10">
        <v>1.3125</v>
      </c>
      <c r="H13" s="10">
        <v>40850</v>
      </c>
      <c r="I13" s="12">
        <v>40</v>
      </c>
    </row>
    <row r="14" spans="1:12" x14ac:dyDescent="0.4">
      <c r="A14" s="9">
        <v>13</v>
      </c>
      <c r="B14" s="10">
        <v>1</v>
      </c>
      <c r="C14" s="10">
        <v>3</v>
      </c>
      <c r="D14" s="10">
        <v>108</v>
      </c>
      <c r="E14" s="10">
        <v>110</v>
      </c>
      <c r="F14" s="10">
        <v>0.1762</v>
      </c>
      <c r="G14" s="10">
        <v>1.3125</v>
      </c>
      <c r="H14" s="10">
        <v>40850</v>
      </c>
      <c r="I14" s="12">
        <v>40</v>
      </c>
    </row>
    <row r="15" spans="1:12" x14ac:dyDescent="0.4">
      <c r="A15" s="9">
        <v>14</v>
      </c>
      <c r="B15" s="10">
        <v>1</v>
      </c>
      <c r="C15" s="10">
        <v>3</v>
      </c>
      <c r="D15" s="10">
        <v>109</v>
      </c>
      <c r="E15" s="10">
        <v>111</v>
      </c>
      <c r="F15" s="10">
        <v>8.4000000000000005E-2</v>
      </c>
      <c r="G15" s="10">
        <v>2.9999999999999996</v>
      </c>
      <c r="H15" s="10">
        <v>47500</v>
      </c>
      <c r="I15" s="12">
        <v>40</v>
      </c>
    </row>
    <row r="16" spans="1:12" x14ac:dyDescent="0.4">
      <c r="A16" s="9">
        <v>15</v>
      </c>
      <c r="B16" s="10">
        <v>1</v>
      </c>
      <c r="C16" s="10">
        <v>3</v>
      </c>
      <c r="D16" s="10">
        <v>109</v>
      </c>
      <c r="E16" s="10">
        <v>112</v>
      </c>
      <c r="F16" s="10">
        <v>8.4000000000000005E-2</v>
      </c>
      <c r="G16" s="10">
        <v>2.9999999999999996</v>
      </c>
      <c r="H16" s="10">
        <v>47500</v>
      </c>
      <c r="I16" s="12">
        <v>40</v>
      </c>
    </row>
    <row r="17" spans="1:9" x14ac:dyDescent="0.4">
      <c r="A17" s="9">
        <v>16</v>
      </c>
      <c r="B17" s="10">
        <v>1</v>
      </c>
      <c r="C17" s="10">
        <v>3</v>
      </c>
      <c r="D17" s="10">
        <v>110</v>
      </c>
      <c r="E17" s="10">
        <v>111</v>
      </c>
      <c r="F17" s="10">
        <v>8.4000000000000005E-2</v>
      </c>
      <c r="G17" s="10">
        <v>2.9999999999999996</v>
      </c>
      <c r="H17" s="10">
        <v>47500</v>
      </c>
      <c r="I17" s="12">
        <v>40</v>
      </c>
    </row>
    <row r="18" spans="1:9" x14ac:dyDescent="0.4">
      <c r="A18" s="9">
        <v>17</v>
      </c>
      <c r="B18" s="10">
        <v>1</v>
      </c>
      <c r="C18" s="10">
        <v>3</v>
      </c>
      <c r="D18" s="10">
        <v>110</v>
      </c>
      <c r="E18" s="10">
        <v>112</v>
      </c>
      <c r="F18" s="10">
        <v>8.4000000000000005E-2</v>
      </c>
      <c r="G18" s="10">
        <v>2.9999999999999996</v>
      </c>
      <c r="H18" s="10">
        <v>47500</v>
      </c>
      <c r="I18" s="12">
        <v>40</v>
      </c>
    </row>
    <row r="19" spans="1:9" x14ac:dyDescent="0.4">
      <c r="A19" s="9">
        <v>18</v>
      </c>
      <c r="B19" s="10">
        <v>1</v>
      </c>
      <c r="C19" s="10">
        <v>3</v>
      </c>
      <c r="D19" s="10">
        <v>111</v>
      </c>
      <c r="E19" s="10">
        <v>113</v>
      </c>
      <c r="F19" s="10">
        <v>4.8800000000000003E-2</v>
      </c>
      <c r="G19" s="10">
        <v>3.75</v>
      </c>
      <c r="H19" s="10">
        <v>31350.000000000004</v>
      </c>
      <c r="I19" s="12">
        <v>40</v>
      </c>
    </row>
    <row r="20" spans="1:9" x14ac:dyDescent="0.4">
      <c r="A20" s="9">
        <v>19</v>
      </c>
      <c r="B20" s="10">
        <v>1</v>
      </c>
      <c r="C20" s="10">
        <v>3</v>
      </c>
      <c r="D20" s="10">
        <v>111</v>
      </c>
      <c r="E20" s="10">
        <v>114</v>
      </c>
      <c r="F20" s="10">
        <v>4.2599999999999999E-2</v>
      </c>
      <c r="G20" s="10">
        <v>3.75</v>
      </c>
      <c r="H20" s="10">
        <v>27550</v>
      </c>
      <c r="I20" s="12">
        <v>40</v>
      </c>
    </row>
    <row r="21" spans="1:9" x14ac:dyDescent="0.4">
      <c r="A21" s="9">
        <v>20</v>
      </c>
      <c r="B21" s="10">
        <v>1</v>
      </c>
      <c r="C21" s="10">
        <v>3</v>
      </c>
      <c r="D21" s="10">
        <v>112</v>
      </c>
      <c r="E21" s="10">
        <v>113</v>
      </c>
      <c r="F21" s="10">
        <v>4.8800000000000003E-2</v>
      </c>
      <c r="G21" s="10">
        <v>3.75</v>
      </c>
      <c r="H21" s="10">
        <v>31350.000000000004</v>
      </c>
      <c r="I21" s="12">
        <v>40</v>
      </c>
    </row>
    <row r="22" spans="1:9" x14ac:dyDescent="0.4">
      <c r="A22" s="9">
        <v>21</v>
      </c>
      <c r="B22" s="10">
        <v>1</v>
      </c>
      <c r="C22" s="10">
        <v>3</v>
      </c>
      <c r="D22" s="10">
        <v>112</v>
      </c>
      <c r="E22" s="10">
        <v>123</v>
      </c>
      <c r="F22" s="10">
        <v>9.8500000000000004E-2</v>
      </c>
      <c r="G22" s="10">
        <v>3.75</v>
      </c>
      <c r="H22" s="10">
        <v>63650</v>
      </c>
      <c r="I22" s="12">
        <v>40</v>
      </c>
    </row>
    <row r="23" spans="1:9" x14ac:dyDescent="0.4">
      <c r="A23" s="9">
        <v>22</v>
      </c>
      <c r="B23" s="10">
        <v>1</v>
      </c>
      <c r="C23" s="10">
        <v>3</v>
      </c>
      <c r="D23" s="10">
        <v>113</v>
      </c>
      <c r="E23" s="10">
        <v>123</v>
      </c>
      <c r="F23" s="10">
        <v>8.8400000000000006E-2</v>
      </c>
      <c r="G23" s="10">
        <v>3</v>
      </c>
      <c r="H23" s="10">
        <v>57000</v>
      </c>
      <c r="I23" s="12">
        <v>40</v>
      </c>
    </row>
    <row r="24" spans="1:9" x14ac:dyDescent="0.4">
      <c r="A24" s="9">
        <v>23</v>
      </c>
      <c r="B24" s="10">
        <v>1</v>
      </c>
      <c r="C24" s="10">
        <v>3</v>
      </c>
      <c r="D24" s="10">
        <v>114</v>
      </c>
      <c r="E24" s="10">
        <v>116</v>
      </c>
      <c r="F24" s="10">
        <v>5.9400000000000001E-2</v>
      </c>
      <c r="G24" s="10">
        <v>1.875</v>
      </c>
      <c r="H24" s="10">
        <v>25650</v>
      </c>
      <c r="I24" s="12">
        <v>40</v>
      </c>
    </row>
    <row r="25" spans="1:9" x14ac:dyDescent="0.4">
      <c r="A25" s="9">
        <v>24</v>
      </c>
      <c r="B25" s="10">
        <v>1</v>
      </c>
      <c r="C25" s="10">
        <v>3</v>
      </c>
      <c r="D25" s="10">
        <v>115</v>
      </c>
      <c r="E25" s="10">
        <v>116</v>
      </c>
      <c r="F25" s="10">
        <v>1.72E-2</v>
      </c>
      <c r="G25" s="10">
        <v>3.75</v>
      </c>
      <c r="H25" s="10">
        <v>11400.000000000002</v>
      </c>
      <c r="I25" s="12">
        <v>40</v>
      </c>
    </row>
    <row r="26" spans="1:9" x14ac:dyDescent="0.4">
      <c r="A26" s="9">
        <v>25</v>
      </c>
      <c r="B26" s="10">
        <v>1</v>
      </c>
      <c r="C26" s="10">
        <v>3</v>
      </c>
      <c r="D26" s="10">
        <v>115</v>
      </c>
      <c r="E26" s="10">
        <v>121</v>
      </c>
      <c r="F26" s="10">
        <v>2.4899999999999999E-2</v>
      </c>
      <c r="G26" s="10">
        <v>7.5</v>
      </c>
      <c r="H26" s="10">
        <v>32300</v>
      </c>
      <c r="I26" s="12">
        <v>40</v>
      </c>
    </row>
    <row r="27" spans="1:9" x14ac:dyDescent="0.4">
      <c r="A27" s="9">
        <v>26</v>
      </c>
      <c r="B27" s="10">
        <v>1</v>
      </c>
      <c r="C27" s="10">
        <v>3</v>
      </c>
      <c r="D27" s="10">
        <v>115</v>
      </c>
      <c r="E27" s="10">
        <v>124</v>
      </c>
      <c r="F27" s="10">
        <v>5.2900000000000003E-2</v>
      </c>
      <c r="G27" s="10">
        <v>3.75</v>
      </c>
      <c r="H27" s="10">
        <v>17100</v>
      </c>
      <c r="I27" s="12">
        <v>40</v>
      </c>
    </row>
    <row r="28" spans="1:9" x14ac:dyDescent="0.4">
      <c r="A28" s="9">
        <v>27</v>
      </c>
      <c r="B28" s="10">
        <v>1</v>
      </c>
      <c r="C28" s="10">
        <v>3</v>
      </c>
      <c r="D28" s="10">
        <v>116</v>
      </c>
      <c r="E28" s="10">
        <v>117</v>
      </c>
      <c r="F28" s="10">
        <v>2.63E-2</v>
      </c>
      <c r="G28" s="10">
        <v>3.75</v>
      </c>
      <c r="H28" s="10">
        <v>15200</v>
      </c>
      <c r="I28" s="12">
        <v>40</v>
      </c>
    </row>
    <row r="29" spans="1:9" x14ac:dyDescent="0.4">
      <c r="A29" s="9">
        <v>28</v>
      </c>
      <c r="B29" s="10">
        <v>1</v>
      </c>
      <c r="C29" s="10">
        <v>3</v>
      </c>
      <c r="D29" s="10">
        <v>116</v>
      </c>
      <c r="E29" s="10">
        <v>119</v>
      </c>
      <c r="F29" s="10">
        <v>2.3400000000000001E-2</v>
      </c>
      <c r="G29" s="10">
        <v>3.75</v>
      </c>
      <c r="H29" s="10">
        <v>9500</v>
      </c>
      <c r="I29" s="12">
        <v>40</v>
      </c>
    </row>
    <row r="30" spans="1:9" x14ac:dyDescent="0.4">
      <c r="A30" s="9">
        <v>29</v>
      </c>
      <c r="B30" s="10">
        <v>1</v>
      </c>
      <c r="C30" s="10">
        <v>3</v>
      </c>
      <c r="D30" s="10">
        <v>117</v>
      </c>
      <c r="E30" s="10">
        <v>118</v>
      </c>
      <c r="F30" s="10">
        <v>1.43E-2</v>
      </c>
      <c r="G30" s="10">
        <v>3.75</v>
      </c>
      <c r="H30" s="10">
        <v>69350</v>
      </c>
      <c r="I30" s="12">
        <v>40</v>
      </c>
    </row>
    <row r="31" spans="1:9" x14ac:dyDescent="0.4">
      <c r="A31" s="9">
        <v>30</v>
      </c>
      <c r="B31" s="10">
        <v>1</v>
      </c>
      <c r="C31" s="10">
        <v>3</v>
      </c>
      <c r="D31" s="10">
        <v>117</v>
      </c>
      <c r="E31" s="10">
        <v>122</v>
      </c>
      <c r="F31" s="10">
        <v>0.1069</v>
      </c>
      <c r="G31" s="10">
        <v>3.75</v>
      </c>
      <c r="H31" s="10">
        <v>17100</v>
      </c>
      <c r="I31" s="12">
        <v>40</v>
      </c>
    </row>
    <row r="32" spans="1:9" x14ac:dyDescent="0.4">
      <c r="A32" s="9">
        <v>31</v>
      </c>
      <c r="B32" s="10">
        <v>1</v>
      </c>
      <c r="C32" s="10">
        <v>3</v>
      </c>
      <c r="D32" s="10">
        <v>118</v>
      </c>
      <c r="E32" s="10">
        <v>121</v>
      </c>
      <c r="F32" s="10">
        <v>1.32E-2</v>
      </c>
      <c r="G32" s="10">
        <v>7.5</v>
      </c>
      <c r="H32" s="10">
        <v>26125</v>
      </c>
      <c r="I32" s="12">
        <v>40</v>
      </c>
    </row>
    <row r="33" spans="1:12" x14ac:dyDescent="0.4">
      <c r="A33" s="9">
        <v>32</v>
      </c>
      <c r="B33" s="10">
        <v>1</v>
      </c>
      <c r="C33" s="10">
        <v>3</v>
      </c>
      <c r="D33" s="10">
        <v>119</v>
      </c>
      <c r="E33" s="10">
        <v>120</v>
      </c>
      <c r="F33" s="10">
        <v>2.0299999999999999E-2</v>
      </c>
      <c r="G33" s="10">
        <v>7.5</v>
      </c>
      <c r="H33" s="10">
        <v>44650</v>
      </c>
      <c r="I33" s="12">
        <v>40</v>
      </c>
    </row>
    <row r="34" spans="1:12" x14ac:dyDescent="0.4">
      <c r="A34" s="9">
        <v>33</v>
      </c>
      <c r="B34" s="10">
        <v>1</v>
      </c>
      <c r="C34" s="10">
        <v>3</v>
      </c>
      <c r="D34" s="10">
        <v>120</v>
      </c>
      <c r="E34" s="10">
        <v>123</v>
      </c>
      <c r="F34" s="10">
        <v>1.12E-2</v>
      </c>
      <c r="G34" s="10">
        <v>7.5</v>
      </c>
      <c r="H34" s="10">
        <v>31349.999999999996</v>
      </c>
      <c r="I34" s="12">
        <v>40</v>
      </c>
    </row>
    <row r="35" spans="1:12" x14ac:dyDescent="0.4">
      <c r="A35" s="9">
        <v>34</v>
      </c>
      <c r="B35" s="10">
        <v>1</v>
      </c>
      <c r="C35" s="10">
        <v>3</v>
      </c>
      <c r="D35" s="10">
        <v>121</v>
      </c>
      <c r="E35" s="10">
        <v>122</v>
      </c>
      <c r="F35" s="10">
        <v>6.9199999999999998E-2</v>
      </c>
      <c r="G35" s="10">
        <v>3.75</v>
      </c>
      <c r="H35" s="10">
        <v>29450</v>
      </c>
      <c r="I35" s="12">
        <v>40</v>
      </c>
    </row>
    <row r="36" spans="1:12" x14ac:dyDescent="0.4">
      <c r="A36" s="9">
        <v>35</v>
      </c>
      <c r="B36" s="10">
        <v>1</v>
      </c>
      <c r="C36" s="10">
        <v>3</v>
      </c>
      <c r="D36" s="10">
        <v>201</v>
      </c>
      <c r="E36" s="10">
        <v>202</v>
      </c>
      <c r="F36" s="10">
        <v>1.46E-2</v>
      </c>
      <c r="G36" s="10">
        <v>1.3125</v>
      </c>
      <c r="H36" s="10">
        <v>2850.0000000000005</v>
      </c>
      <c r="I36" s="12">
        <v>40</v>
      </c>
    </row>
    <row r="37" spans="1:12" x14ac:dyDescent="0.4">
      <c r="A37" s="9">
        <v>36</v>
      </c>
      <c r="B37" s="10">
        <v>1</v>
      </c>
      <c r="C37" s="10">
        <v>3</v>
      </c>
      <c r="D37" s="10">
        <v>201</v>
      </c>
      <c r="E37" s="10">
        <v>203</v>
      </c>
      <c r="F37" s="10">
        <v>0.2253</v>
      </c>
      <c r="G37" s="10">
        <v>1.3125</v>
      </c>
      <c r="H37" s="10">
        <v>52250</v>
      </c>
      <c r="I37" s="12">
        <v>40</v>
      </c>
    </row>
    <row r="38" spans="1:12" x14ac:dyDescent="0.4">
      <c r="A38" s="9">
        <v>37</v>
      </c>
      <c r="B38" s="10">
        <v>1</v>
      </c>
      <c r="C38" s="10">
        <v>3</v>
      </c>
      <c r="D38" s="10">
        <v>201</v>
      </c>
      <c r="E38" s="10">
        <v>205</v>
      </c>
      <c r="F38" s="10">
        <v>9.0700000000000003E-2</v>
      </c>
      <c r="G38" s="10">
        <v>1.5</v>
      </c>
      <c r="H38" s="10">
        <v>20900</v>
      </c>
      <c r="I38" s="12">
        <v>40</v>
      </c>
    </row>
    <row r="39" spans="1:12" x14ac:dyDescent="0.4">
      <c r="A39" s="9">
        <v>38</v>
      </c>
      <c r="B39" s="10">
        <v>1</v>
      </c>
      <c r="C39" s="10">
        <v>3</v>
      </c>
      <c r="D39" s="10">
        <v>202</v>
      </c>
      <c r="E39" s="10">
        <v>204</v>
      </c>
      <c r="F39" s="10">
        <v>0.1356</v>
      </c>
      <c r="G39" s="10">
        <v>1.3125</v>
      </c>
      <c r="H39" s="10">
        <v>31350.000000000004</v>
      </c>
      <c r="I39" s="12">
        <v>40</v>
      </c>
    </row>
    <row r="40" spans="1:12" s="38" customFormat="1" x14ac:dyDescent="0.4">
      <c r="A40" s="9">
        <v>39</v>
      </c>
      <c r="B40" s="10">
        <v>1</v>
      </c>
      <c r="C40" s="10">
        <v>3</v>
      </c>
      <c r="D40" s="10">
        <v>202</v>
      </c>
      <c r="E40" s="10">
        <v>206</v>
      </c>
      <c r="F40" s="10">
        <v>0.20499999999999999</v>
      </c>
      <c r="G40" s="10">
        <v>1.3125</v>
      </c>
      <c r="H40" s="10">
        <v>47500</v>
      </c>
      <c r="I40" s="12">
        <v>40</v>
      </c>
      <c r="K40" s="35"/>
      <c r="L40" s="35"/>
    </row>
    <row r="41" spans="1:12" s="38" customFormat="1" x14ac:dyDescent="0.4">
      <c r="A41" s="9">
        <v>40</v>
      </c>
      <c r="B41" s="10">
        <v>1</v>
      </c>
      <c r="C41" s="10">
        <v>3</v>
      </c>
      <c r="D41" s="10">
        <v>203</v>
      </c>
      <c r="E41" s="10">
        <v>209</v>
      </c>
      <c r="F41" s="10">
        <v>0.12709999999999999</v>
      </c>
      <c r="G41" s="10">
        <v>1.3125</v>
      </c>
      <c r="H41" s="10">
        <v>29450</v>
      </c>
      <c r="I41" s="12">
        <v>40</v>
      </c>
      <c r="K41" s="35"/>
      <c r="L41" s="35"/>
    </row>
    <row r="42" spans="1:12" s="38" customFormat="1" x14ac:dyDescent="0.4">
      <c r="A42" s="9">
        <v>41</v>
      </c>
      <c r="B42" s="10">
        <v>1</v>
      </c>
      <c r="C42" s="10">
        <v>3</v>
      </c>
      <c r="D42" s="10">
        <v>203</v>
      </c>
      <c r="E42" s="10">
        <v>224</v>
      </c>
      <c r="F42" s="10">
        <v>8.4000000000000005E-2</v>
      </c>
      <c r="G42" s="10">
        <v>2.9999999999999996</v>
      </c>
      <c r="H42" s="10">
        <v>47500</v>
      </c>
      <c r="I42" s="12">
        <v>40</v>
      </c>
      <c r="K42" s="35"/>
      <c r="L42" s="35"/>
    </row>
    <row r="43" spans="1:12" s="38" customFormat="1" x14ac:dyDescent="0.4">
      <c r="A43" s="9">
        <v>42</v>
      </c>
      <c r="B43" s="10">
        <v>1</v>
      </c>
      <c r="C43" s="10">
        <v>3</v>
      </c>
      <c r="D43" s="10">
        <v>204</v>
      </c>
      <c r="E43" s="10">
        <v>209</v>
      </c>
      <c r="F43" s="10">
        <v>0.111</v>
      </c>
      <c r="G43" s="10">
        <v>1.3125</v>
      </c>
      <c r="H43" s="10">
        <v>25650</v>
      </c>
      <c r="I43" s="12">
        <v>40</v>
      </c>
      <c r="K43" s="35"/>
      <c r="L43" s="35"/>
    </row>
    <row r="44" spans="1:12" s="38" customFormat="1" x14ac:dyDescent="0.4">
      <c r="A44" s="9">
        <v>43</v>
      </c>
      <c r="B44" s="10">
        <v>1</v>
      </c>
      <c r="C44" s="10">
        <v>3</v>
      </c>
      <c r="D44" s="10">
        <v>205</v>
      </c>
      <c r="E44" s="10">
        <v>210</v>
      </c>
      <c r="F44" s="10">
        <v>9.4E-2</v>
      </c>
      <c r="G44" s="10">
        <v>1.5</v>
      </c>
      <c r="H44" s="10">
        <v>21850</v>
      </c>
      <c r="I44" s="12">
        <v>40</v>
      </c>
      <c r="K44" s="35"/>
      <c r="L44" s="35"/>
    </row>
    <row r="45" spans="1:12" x14ac:dyDescent="0.4">
      <c r="A45" s="9">
        <v>44</v>
      </c>
      <c r="B45" s="10">
        <v>1</v>
      </c>
      <c r="C45" s="10">
        <v>3</v>
      </c>
      <c r="D45" s="10">
        <v>206</v>
      </c>
      <c r="E45" s="10">
        <v>210</v>
      </c>
      <c r="F45" s="10">
        <v>6.4199999999999993E-2</v>
      </c>
      <c r="G45" s="10">
        <v>1.3125</v>
      </c>
      <c r="H45" s="10">
        <v>15200</v>
      </c>
      <c r="I45" s="12">
        <v>40</v>
      </c>
    </row>
    <row r="46" spans="1:12" x14ac:dyDescent="0.4">
      <c r="A46" s="9">
        <v>45</v>
      </c>
      <c r="B46" s="10">
        <v>1</v>
      </c>
      <c r="C46" s="10">
        <v>3</v>
      </c>
      <c r="D46" s="10">
        <v>207</v>
      </c>
      <c r="E46" s="10">
        <v>208</v>
      </c>
      <c r="F46" s="36">
        <v>6.5199999999999994E-2</v>
      </c>
      <c r="G46" s="10">
        <v>1</v>
      </c>
      <c r="H46" s="10">
        <v>30400</v>
      </c>
      <c r="I46" s="12">
        <v>40</v>
      </c>
    </row>
    <row r="47" spans="1:12" x14ac:dyDescent="0.4">
      <c r="A47" s="9">
        <v>46</v>
      </c>
      <c r="B47" s="10">
        <v>1</v>
      </c>
      <c r="C47" s="10">
        <v>3</v>
      </c>
      <c r="D47" s="10">
        <v>208</v>
      </c>
      <c r="E47" s="10">
        <v>209</v>
      </c>
      <c r="F47" s="10">
        <v>0.1762</v>
      </c>
      <c r="G47" s="10">
        <v>1.3125</v>
      </c>
      <c r="H47" s="10">
        <v>40850</v>
      </c>
      <c r="I47" s="12">
        <v>40</v>
      </c>
    </row>
    <row r="48" spans="1:12" x14ac:dyDescent="0.4">
      <c r="A48" s="9">
        <v>47</v>
      </c>
      <c r="B48" s="10">
        <v>1</v>
      </c>
      <c r="C48" s="10">
        <v>3</v>
      </c>
      <c r="D48" s="10">
        <v>208</v>
      </c>
      <c r="E48" s="10">
        <v>210</v>
      </c>
      <c r="F48" s="10">
        <v>0.1762</v>
      </c>
      <c r="G48" s="10">
        <v>1.3125</v>
      </c>
      <c r="H48" s="10">
        <v>40850</v>
      </c>
      <c r="I48" s="12">
        <v>40</v>
      </c>
    </row>
    <row r="49" spans="1:9" x14ac:dyDescent="0.4">
      <c r="A49" s="9">
        <v>48</v>
      </c>
      <c r="B49" s="10">
        <v>1</v>
      </c>
      <c r="C49" s="10">
        <v>3</v>
      </c>
      <c r="D49" s="10">
        <v>209</v>
      </c>
      <c r="E49" s="10">
        <v>211</v>
      </c>
      <c r="F49" s="10">
        <v>8.4000000000000005E-2</v>
      </c>
      <c r="G49" s="10">
        <v>2.9999999999999996</v>
      </c>
      <c r="H49" s="10">
        <v>47500</v>
      </c>
      <c r="I49" s="12">
        <v>40</v>
      </c>
    </row>
    <row r="50" spans="1:9" x14ac:dyDescent="0.4">
      <c r="A50" s="9">
        <v>49</v>
      </c>
      <c r="B50" s="10">
        <v>1</v>
      </c>
      <c r="C50" s="10">
        <v>3</v>
      </c>
      <c r="D50" s="10">
        <v>209</v>
      </c>
      <c r="E50" s="10">
        <v>212</v>
      </c>
      <c r="F50" s="10">
        <v>8.4000000000000005E-2</v>
      </c>
      <c r="G50" s="10">
        <v>2.9999999999999996</v>
      </c>
      <c r="H50" s="10">
        <v>47500</v>
      </c>
      <c r="I50" s="12">
        <v>40</v>
      </c>
    </row>
    <row r="51" spans="1:9" x14ac:dyDescent="0.4">
      <c r="A51" s="9">
        <v>50</v>
      </c>
      <c r="B51" s="10">
        <v>1</v>
      </c>
      <c r="C51" s="10">
        <v>3</v>
      </c>
      <c r="D51" s="10">
        <v>210</v>
      </c>
      <c r="E51" s="10">
        <v>211</v>
      </c>
      <c r="F51" s="10">
        <v>8.4000000000000005E-2</v>
      </c>
      <c r="G51" s="10">
        <v>2.9999999999999996</v>
      </c>
      <c r="H51" s="10">
        <v>47500</v>
      </c>
      <c r="I51" s="12">
        <v>40</v>
      </c>
    </row>
    <row r="52" spans="1:9" x14ac:dyDescent="0.4">
      <c r="A52" s="9">
        <v>51</v>
      </c>
      <c r="B52" s="10">
        <v>1</v>
      </c>
      <c r="C52" s="10">
        <v>3</v>
      </c>
      <c r="D52" s="10">
        <v>210</v>
      </c>
      <c r="E52" s="10">
        <v>212</v>
      </c>
      <c r="F52" s="10">
        <v>8.4000000000000005E-2</v>
      </c>
      <c r="G52" s="10">
        <v>2.9999999999999996</v>
      </c>
      <c r="H52" s="10">
        <v>47500</v>
      </c>
      <c r="I52" s="12">
        <v>40</v>
      </c>
    </row>
    <row r="53" spans="1:9" x14ac:dyDescent="0.4">
      <c r="A53" s="9">
        <v>52</v>
      </c>
      <c r="B53" s="10">
        <v>1</v>
      </c>
      <c r="C53" s="10">
        <v>3</v>
      </c>
      <c r="D53" s="10">
        <v>211</v>
      </c>
      <c r="E53" s="10">
        <v>213</v>
      </c>
      <c r="F53" s="10">
        <v>4.8800000000000003E-2</v>
      </c>
      <c r="G53" s="10">
        <v>3.75</v>
      </c>
      <c r="H53" s="10">
        <v>31350.000000000004</v>
      </c>
      <c r="I53" s="12">
        <v>40</v>
      </c>
    </row>
    <row r="54" spans="1:9" x14ac:dyDescent="0.4">
      <c r="A54" s="9">
        <v>53</v>
      </c>
      <c r="B54" s="10">
        <v>1</v>
      </c>
      <c r="C54" s="10">
        <v>3</v>
      </c>
      <c r="D54" s="10">
        <v>211</v>
      </c>
      <c r="E54" s="10">
        <v>214</v>
      </c>
      <c r="F54" s="10">
        <v>4.2599999999999999E-2</v>
      </c>
      <c r="G54" s="10">
        <v>3.75</v>
      </c>
      <c r="H54" s="10">
        <v>27550</v>
      </c>
      <c r="I54" s="12">
        <v>40</v>
      </c>
    </row>
    <row r="55" spans="1:9" x14ac:dyDescent="0.4">
      <c r="A55" s="9">
        <v>54</v>
      </c>
      <c r="B55" s="10">
        <v>1</v>
      </c>
      <c r="C55" s="10">
        <v>3</v>
      </c>
      <c r="D55" s="10">
        <v>212</v>
      </c>
      <c r="E55" s="10">
        <v>213</v>
      </c>
      <c r="F55" s="10">
        <v>4.8800000000000003E-2</v>
      </c>
      <c r="G55" s="10">
        <v>3.75</v>
      </c>
      <c r="H55" s="10">
        <v>31350.000000000004</v>
      </c>
      <c r="I55" s="12">
        <v>40</v>
      </c>
    </row>
    <row r="56" spans="1:9" x14ac:dyDescent="0.4">
      <c r="A56" s="9">
        <v>55</v>
      </c>
      <c r="B56" s="10">
        <v>1</v>
      </c>
      <c r="C56" s="10">
        <v>3</v>
      </c>
      <c r="D56" s="10">
        <v>212</v>
      </c>
      <c r="E56" s="10">
        <v>223</v>
      </c>
      <c r="F56" s="10">
        <v>9.8500000000000004E-2</v>
      </c>
      <c r="G56" s="10">
        <v>3.75</v>
      </c>
      <c r="H56" s="10">
        <v>63650</v>
      </c>
      <c r="I56" s="12">
        <v>40</v>
      </c>
    </row>
    <row r="57" spans="1:9" x14ac:dyDescent="0.4">
      <c r="A57" s="9">
        <v>56</v>
      </c>
      <c r="B57" s="10">
        <v>1</v>
      </c>
      <c r="C57" s="10">
        <v>3</v>
      </c>
      <c r="D57" s="10">
        <v>213</v>
      </c>
      <c r="E57" s="10">
        <v>223</v>
      </c>
      <c r="F57" s="10">
        <v>8.8400000000000006E-2</v>
      </c>
      <c r="G57" s="10">
        <v>3</v>
      </c>
      <c r="H57" s="10">
        <v>57000</v>
      </c>
      <c r="I57" s="12">
        <v>40</v>
      </c>
    </row>
    <row r="58" spans="1:9" x14ac:dyDescent="0.4">
      <c r="A58" s="9">
        <v>57</v>
      </c>
      <c r="B58" s="10">
        <v>1</v>
      </c>
      <c r="C58" s="10">
        <v>3</v>
      </c>
      <c r="D58" s="10">
        <v>214</v>
      </c>
      <c r="E58" s="10">
        <v>216</v>
      </c>
      <c r="F58" s="10">
        <v>5.9400000000000001E-2</v>
      </c>
      <c r="G58" s="10">
        <v>1.875</v>
      </c>
      <c r="H58" s="10">
        <v>25650</v>
      </c>
      <c r="I58" s="12">
        <v>40</v>
      </c>
    </row>
    <row r="59" spans="1:9" x14ac:dyDescent="0.4">
      <c r="A59" s="9">
        <v>58</v>
      </c>
      <c r="B59" s="10">
        <v>1</v>
      </c>
      <c r="C59" s="10">
        <v>3</v>
      </c>
      <c r="D59" s="10">
        <v>215</v>
      </c>
      <c r="E59" s="10">
        <v>216</v>
      </c>
      <c r="F59" s="10">
        <v>1.72E-2</v>
      </c>
      <c r="G59" s="10">
        <v>3.75</v>
      </c>
      <c r="H59" s="10">
        <v>11400.000000000002</v>
      </c>
      <c r="I59" s="12">
        <v>40</v>
      </c>
    </row>
    <row r="60" spans="1:9" x14ac:dyDescent="0.4">
      <c r="A60" s="9">
        <v>59</v>
      </c>
      <c r="B60" s="10">
        <v>1</v>
      </c>
      <c r="C60" s="10">
        <v>3</v>
      </c>
      <c r="D60" s="10">
        <v>215</v>
      </c>
      <c r="E60" s="10">
        <v>221</v>
      </c>
      <c r="F60" s="10">
        <v>2.4899999999999999E-2</v>
      </c>
      <c r="G60" s="10">
        <v>7.5</v>
      </c>
      <c r="H60" s="10">
        <v>32300</v>
      </c>
      <c r="I60" s="12">
        <v>40</v>
      </c>
    </row>
    <row r="61" spans="1:9" x14ac:dyDescent="0.4">
      <c r="A61" s="9">
        <v>60</v>
      </c>
      <c r="B61" s="10">
        <v>1</v>
      </c>
      <c r="C61" s="10">
        <v>3</v>
      </c>
      <c r="D61" s="10">
        <v>215</v>
      </c>
      <c r="E61" s="10">
        <v>224</v>
      </c>
      <c r="F61" s="10">
        <v>5.2900000000000003E-2</v>
      </c>
      <c r="G61" s="10">
        <v>3.75</v>
      </c>
      <c r="H61" s="10">
        <v>17100</v>
      </c>
      <c r="I61" s="12">
        <v>40</v>
      </c>
    </row>
    <row r="62" spans="1:9" x14ac:dyDescent="0.4">
      <c r="A62" s="9">
        <v>61</v>
      </c>
      <c r="B62" s="10">
        <v>1</v>
      </c>
      <c r="C62" s="10">
        <v>3</v>
      </c>
      <c r="D62" s="10">
        <v>216</v>
      </c>
      <c r="E62" s="10">
        <v>217</v>
      </c>
      <c r="F62" s="10">
        <v>2.63E-2</v>
      </c>
      <c r="G62" s="10">
        <v>3.75</v>
      </c>
      <c r="H62" s="10">
        <v>15200</v>
      </c>
      <c r="I62" s="12">
        <v>40</v>
      </c>
    </row>
    <row r="63" spans="1:9" x14ac:dyDescent="0.4">
      <c r="A63" s="9">
        <v>62</v>
      </c>
      <c r="B63" s="10">
        <v>1</v>
      </c>
      <c r="C63" s="10">
        <v>3</v>
      </c>
      <c r="D63" s="10">
        <v>216</v>
      </c>
      <c r="E63" s="10">
        <v>219</v>
      </c>
      <c r="F63" s="10">
        <v>2.3400000000000001E-2</v>
      </c>
      <c r="G63" s="10">
        <v>3.75</v>
      </c>
      <c r="H63" s="10">
        <v>9500</v>
      </c>
      <c r="I63" s="12">
        <v>40</v>
      </c>
    </row>
    <row r="64" spans="1:9" x14ac:dyDescent="0.4">
      <c r="A64" s="9">
        <v>63</v>
      </c>
      <c r="B64" s="10">
        <v>1</v>
      </c>
      <c r="C64" s="10">
        <v>3</v>
      </c>
      <c r="D64" s="10">
        <v>217</v>
      </c>
      <c r="E64" s="10">
        <v>218</v>
      </c>
      <c r="F64" s="10">
        <v>1.43E-2</v>
      </c>
      <c r="G64" s="10">
        <v>3.75</v>
      </c>
      <c r="H64" s="10">
        <v>69350</v>
      </c>
      <c r="I64" s="12">
        <v>40</v>
      </c>
    </row>
    <row r="65" spans="1:9" x14ac:dyDescent="0.4">
      <c r="A65" s="9">
        <v>64</v>
      </c>
      <c r="B65" s="10">
        <v>1</v>
      </c>
      <c r="C65" s="10">
        <v>3</v>
      </c>
      <c r="D65" s="10">
        <v>217</v>
      </c>
      <c r="E65" s="10">
        <v>222</v>
      </c>
      <c r="F65" s="10">
        <v>0.1069</v>
      </c>
      <c r="G65" s="10">
        <v>3.75</v>
      </c>
      <c r="H65" s="10">
        <v>17100</v>
      </c>
      <c r="I65" s="12">
        <v>40</v>
      </c>
    </row>
    <row r="66" spans="1:9" x14ac:dyDescent="0.4">
      <c r="A66" s="9">
        <v>65</v>
      </c>
      <c r="B66" s="10">
        <v>1</v>
      </c>
      <c r="C66" s="10">
        <v>3</v>
      </c>
      <c r="D66" s="10">
        <v>218</v>
      </c>
      <c r="E66" s="10">
        <v>221</v>
      </c>
      <c r="F66" s="10">
        <v>1.32E-2</v>
      </c>
      <c r="G66" s="10">
        <v>7.5</v>
      </c>
      <c r="H66" s="10">
        <v>26125</v>
      </c>
      <c r="I66" s="12">
        <v>40</v>
      </c>
    </row>
    <row r="67" spans="1:9" x14ac:dyDescent="0.4">
      <c r="A67" s="9">
        <v>66</v>
      </c>
      <c r="B67" s="10">
        <v>1</v>
      </c>
      <c r="C67" s="10">
        <v>3</v>
      </c>
      <c r="D67" s="10">
        <v>219</v>
      </c>
      <c r="E67" s="10">
        <v>220</v>
      </c>
      <c r="F67" s="10">
        <v>2.0299999999999999E-2</v>
      </c>
      <c r="G67" s="10">
        <v>7.5</v>
      </c>
      <c r="H67" s="10">
        <v>44650</v>
      </c>
      <c r="I67" s="12">
        <v>40</v>
      </c>
    </row>
    <row r="68" spans="1:9" x14ac:dyDescent="0.4">
      <c r="A68" s="9">
        <v>67</v>
      </c>
      <c r="B68" s="10">
        <v>1</v>
      </c>
      <c r="C68" s="10">
        <v>3</v>
      </c>
      <c r="D68" s="10">
        <v>220</v>
      </c>
      <c r="E68" s="10">
        <v>223</v>
      </c>
      <c r="F68" s="10">
        <v>1.12E-2</v>
      </c>
      <c r="G68" s="10">
        <v>7.5</v>
      </c>
      <c r="H68" s="10">
        <v>31349.999999999996</v>
      </c>
      <c r="I68" s="12">
        <v>40</v>
      </c>
    </row>
    <row r="69" spans="1:9" x14ac:dyDescent="0.4">
      <c r="A69" s="9">
        <v>68</v>
      </c>
      <c r="B69" s="10">
        <v>1</v>
      </c>
      <c r="C69" s="10">
        <v>3</v>
      </c>
      <c r="D69" s="10">
        <v>221</v>
      </c>
      <c r="E69" s="10">
        <v>222</v>
      </c>
      <c r="F69" s="10">
        <v>6.9199999999999998E-2</v>
      </c>
      <c r="G69" s="10">
        <v>3.75</v>
      </c>
      <c r="H69" s="10">
        <v>29450</v>
      </c>
      <c r="I69" s="12">
        <v>40</v>
      </c>
    </row>
    <row r="70" spans="1:9" x14ac:dyDescent="0.4">
      <c r="A70" s="9">
        <v>69</v>
      </c>
      <c r="B70" s="10">
        <v>1</v>
      </c>
      <c r="C70" s="10">
        <v>3</v>
      </c>
      <c r="D70" s="10">
        <v>301</v>
      </c>
      <c r="E70" s="10">
        <v>302</v>
      </c>
      <c r="F70" s="10">
        <v>1.46E-2</v>
      </c>
      <c r="G70" s="10">
        <v>1.3125</v>
      </c>
      <c r="H70" s="10">
        <v>2850.0000000000005</v>
      </c>
      <c r="I70" s="12">
        <v>40</v>
      </c>
    </row>
    <row r="71" spans="1:9" x14ac:dyDescent="0.4">
      <c r="A71" s="9">
        <v>70</v>
      </c>
      <c r="B71" s="10">
        <v>1</v>
      </c>
      <c r="C71" s="10">
        <v>3</v>
      </c>
      <c r="D71" s="10">
        <v>301</v>
      </c>
      <c r="E71" s="10">
        <v>303</v>
      </c>
      <c r="F71" s="10">
        <v>0.2253</v>
      </c>
      <c r="G71" s="10">
        <v>1.3125</v>
      </c>
      <c r="H71" s="10">
        <v>52250</v>
      </c>
      <c r="I71" s="12">
        <v>40</v>
      </c>
    </row>
    <row r="72" spans="1:9" x14ac:dyDescent="0.4">
      <c r="A72" s="9">
        <v>71</v>
      </c>
      <c r="B72" s="10">
        <v>1</v>
      </c>
      <c r="C72" s="10">
        <v>3</v>
      </c>
      <c r="D72" s="10">
        <v>301</v>
      </c>
      <c r="E72" s="10">
        <v>305</v>
      </c>
      <c r="F72" s="10">
        <v>9.0700000000000003E-2</v>
      </c>
      <c r="G72" s="10">
        <v>1.5</v>
      </c>
      <c r="H72" s="10">
        <v>20900</v>
      </c>
      <c r="I72" s="12">
        <v>40</v>
      </c>
    </row>
    <row r="73" spans="1:9" x14ac:dyDescent="0.4">
      <c r="A73" s="9">
        <v>72</v>
      </c>
      <c r="B73" s="10">
        <v>1</v>
      </c>
      <c r="C73" s="10">
        <v>3</v>
      </c>
      <c r="D73" s="10">
        <v>302</v>
      </c>
      <c r="E73" s="10">
        <v>304</v>
      </c>
      <c r="F73" s="10">
        <v>0.1356</v>
      </c>
      <c r="G73" s="10">
        <v>1.3125</v>
      </c>
      <c r="H73" s="10">
        <v>31350.000000000004</v>
      </c>
      <c r="I73" s="12">
        <v>40</v>
      </c>
    </row>
    <row r="74" spans="1:9" x14ac:dyDescent="0.4">
      <c r="A74" s="9">
        <v>73</v>
      </c>
      <c r="B74" s="10">
        <v>1</v>
      </c>
      <c r="C74" s="10">
        <v>3</v>
      </c>
      <c r="D74" s="10">
        <v>302</v>
      </c>
      <c r="E74" s="10">
        <v>306</v>
      </c>
      <c r="F74" s="10">
        <v>0.20499999999999999</v>
      </c>
      <c r="G74" s="10">
        <v>1.3125</v>
      </c>
      <c r="H74" s="10">
        <v>47500</v>
      </c>
      <c r="I74" s="12">
        <v>40</v>
      </c>
    </row>
    <row r="75" spans="1:9" x14ac:dyDescent="0.4">
      <c r="A75" s="9">
        <v>74</v>
      </c>
      <c r="B75" s="10">
        <v>1</v>
      </c>
      <c r="C75" s="10">
        <v>3</v>
      </c>
      <c r="D75" s="10">
        <v>303</v>
      </c>
      <c r="E75" s="10">
        <v>309</v>
      </c>
      <c r="F75" s="10">
        <v>0.12709999999999999</v>
      </c>
      <c r="G75" s="10">
        <v>1.3125</v>
      </c>
      <c r="H75" s="10">
        <v>29450</v>
      </c>
      <c r="I75" s="12">
        <v>40</v>
      </c>
    </row>
    <row r="76" spans="1:9" x14ac:dyDescent="0.4">
      <c r="A76" s="9">
        <v>75</v>
      </c>
      <c r="B76" s="10">
        <v>1</v>
      </c>
      <c r="C76" s="10">
        <v>3</v>
      </c>
      <c r="D76" s="10">
        <v>303</v>
      </c>
      <c r="E76" s="10">
        <v>324</v>
      </c>
      <c r="F76" s="10">
        <v>8.4000000000000005E-2</v>
      </c>
      <c r="G76" s="10">
        <v>2.9999999999999996</v>
      </c>
      <c r="H76" s="10">
        <v>47500</v>
      </c>
      <c r="I76" s="12">
        <v>40</v>
      </c>
    </row>
    <row r="77" spans="1:9" x14ac:dyDescent="0.4">
      <c r="A77" s="9">
        <v>76</v>
      </c>
      <c r="B77" s="10">
        <v>1</v>
      </c>
      <c r="C77" s="10">
        <v>3</v>
      </c>
      <c r="D77" s="10">
        <v>304</v>
      </c>
      <c r="E77" s="10">
        <v>309</v>
      </c>
      <c r="F77" s="10">
        <v>0.111</v>
      </c>
      <c r="G77" s="10">
        <v>1.3125</v>
      </c>
      <c r="H77" s="10">
        <v>25650</v>
      </c>
      <c r="I77" s="12">
        <v>40</v>
      </c>
    </row>
    <row r="78" spans="1:9" x14ac:dyDescent="0.4">
      <c r="A78" s="9">
        <v>77</v>
      </c>
      <c r="B78" s="10">
        <v>1</v>
      </c>
      <c r="C78" s="10">
        <v>3</v>
      </c>
      <c r="D78" s="10">
        <v>305</v>
      </c>
      <c r="E78" s="10">
        <v>310</v>
      </c>
      <c r="F78" s="10">
        <v>9.4E-2</v>
      </c>
      <c r="G78" s="10">
        <v>1.5</v>
      </c>
      <c r="H78" s="10">
        <v>21850</v>
      </c>
      <c r="I78" s="12">
        <v>40</v>
      </c>
    </row>
    <row r="79" spans="1:9" x14ac:dyDescent="0.4">
      <c r="A79" s="9">
        <v>78</v>
      </c>
      <c r="B79" s="10">
        <v>1</v>
      </c>
      <c r="C79" s="10">
        <v>3</v>
      </c>
      <c r="D79" s="10">
        <v>306</v>
      </c>
      <c r="E79" s="10">
        <v>310</v>
      </c>
      <c r="F79" s="10">
        <v>6.4199999999999993E-2</v>
      </c>
      <c r="G79" s="10">
        <v>1.3125</v>
      </c>
      <c r="H79" s="10">
        <v>15200</v>
      </c>
      <c r="I79" s="12">
        <v>40</v>
      </c>
    </row>
    <row r="80" spans="1:9" x14ac:dyDescent="0.4">
      <c r="A80" s="9">
        <v>79</v>
      </c>
      <c r="B80" s="10">
        <v>1</v>
      </c>
      <c r="C80" s="10">
        <v>3</v>
      </c>
      <c r="D80" s="10">
        <v>307</v>
      </c>
      <c r="E80" s="10">
        <v>308</v>
      </c>
      <c r="F80" s="36">
        <v>6.5199999999999994E-2</v>
      </c>
      <c r="G80" s="10">
        <v>2.625</v>
      </c>
      <c r="H80" s="10">
        <v>30400</v>
      </c>
      <c r="I80" s="12">
        <v>40</v>
      </c>
    </row>
    <row r="81" spans="1:12" x14ac:dyDescent="0.4">
      <c r="A81" s="9">
        <v>80</v>
      </c>
      <c r="B81" s="10">
        <v>1</v>
      </c>
      <c r="C81" s="10">
        <v>3</v>
      </c>
      <c r="D81" s="10">
        <v>308</v>
      </c>
      <c r="E81" s="10">
        <v>309</v>
      </c>
      <c r="F81" s="10">
        <v>0.1762</v>
      </c>
      <c r="G81" s="10">
        <v>1.3125</v>
      </c>
      <c r="H81" s="10">
        <v>40850</v>
      </c>
      <c r="I81" s="12">
        <v>40</v>
      </c>
    </row>
    <row r="82" spans="1:12" x14ac:dyDescent="0.4">
      <c r="A82" s="9">
        <v>81</v>
      </c>
      <c r="B82" s="10">
        <v>1</v>
      </c>
      <c r="C82" s="10">
        <v>3</v>
      </c>
      <c r="D82" s="10">
        <v>308</v>
      </c>
      <c r="E82" s="10">
        <v>310</v>
      </c>
      <c r="F82" s="10">
        <v>0.1762</v>
      </c>
      <c r="G82" s="10">
        <v>1.3125</v>
      </c>
      <c r="H82" s="10">
        <v>40850</v>
      </c>
      <c r="I82" s="12">
        <v>40</v>
      </c>
    </row>
    <row r="83" spans="1:12" s="38" customFormat="1" x14ac:dyDescent="0.4">
      <c r="A83" s="9">
        <v>82</v>
      </c>
      <c r="B83" s="10">
        <v>1</v>
      </c>
      <c r="C83" s="10">
        <v>3</v>
      </c>
      <c r="D83" s="10">
        <v>309</v>
      </c>
      <c r="E83" s="10">
        <v>311</v>
      </c>
      <c r="F83" s="10">
        <v>8.4000000000000005E-2</v>
      </c>
      <c r="G83" s="10">
        <v>2.9999999999999996</v>
      </c>
      <c r="H83" s="10">
        <v>47500</v>
      </c>
      <c r="I83" s="12">
        <v>40</v>
      </c>
      <c r="K83" s="35"/>
      <c r="L83" s="35"/>
    </row>
    <row r="84" spans="1:12" s="38" customFormat="1" x14ac:dyDescent="0.4">
      <c r="A84" s="9">
        <v>83</v>
      </c>
      <c r="B84" s="10">
        <v>1</v>
      </c>
      <c r="C84" s="10">
        <v>3</v>
      </c>
      <c r="D84" s="10">
        <v>309</v>
      </c>
      <c r="E84" s="10">
        <v>312</v>
      </c>
      <c r="F84" s="10">
        <v>8.4000000000000005E-2</v>
      </c>
      <c r="G84" s="10">
        <v>2.9999999999999996</v>
      </c>
      <c r="H84" s="10">
        <v>47500</v>
      </c>
      <c r="I84" s="12">
        <v>40</v>
      </c>
      <c r="K84" s="35"/>
      <c r="L84" s="35"/>
    </row>
    <row r="85" spans="1:12" s="38" customFormat="1" x14ac:dyDescent="0.4">
      <c r="A85" s="9">
        <v>84</v>
      </c>
      <c r="B85" s="10">
        <v>1</v>
      </c>
      <c r="C85" s="10">
        <v>3</v>
      </c>
      <c r="D85" s="10">
        <v>310</v>
      </c>
      <c r="E85" s="10">
        <v>311</v>
      </c>
      <c r="F85" s="10">
        <v>8.4000000000000005E-2</v>
      </c>
      <c r="G85" s="10">
        <v>2.9999999999999996</v>
      </c>
      <c r="H85" s="10">
        <v>47500</v>
      </c>
      <c r="I85" s="12">
        <v>40</v>
      </c>
      <c r="K85" s="35"/>
      <c r="L85" s="35"/>
    </row>
    <row r="86" spans="1:12" s="38" customFormat="1" x14ac:dyDescent="0.4">
      <c r="A86" s="9">
        <v>85</v>
      </c>
      <c r="B86" s="10">
        <v>1</v>
      </c>
      <c r="C86" s="10">
        <v>3</v>
      </c>
      <c r="D86" s="10">
        <v>310</v>
      </c>
      <c r="E86" s="10">
        <v>312</v>
      </c>
      <c r="F86" s="10">
        <v>8.4000000000000005E-2</v>
      </c>
      <c r="G86" s="10">
        <v>2.9999999999999996</v>
      </c>
      <c r="H86" s="10">
        <v>47500</v>
      </c>
      <c r="I86" s="12">
        <v>40</v>
      </c>
      <c r="K86" s="35"/>
      <c r="L86" s="35"/>
    </row>
    <row r="87" spans="1:12" s="38" customFormat="1" x14ac:dyDescent="0.4">
      <c r="A87" s="9">
        <v>86</v>
      </c>
      <c r="B87" s="10">
        <v>1</v>
      </c>
      <c r="C87" s="10">
        <v>3</v>
      </c>
      <c r="D87" s="10">
        <v>311</v>
      </c>
      <c r="E87" s="10">
        <v>313</v>
      </c>
      <c r="F87" s="10">
        <v>4.8800000000000003E-2</v>
      </c>
      <c r="G87" s="10">
        <v>3.75</v>
      </c>
      <c r="H87" s="10">
        <v>31350.000000000004</v>
      </c>
      <c r="I87" s="12">
        <v>40</v>
      </c>
      <c r="K87" s="35"/>
      <c r="L87" s="35"/>
    </row>
    <row r="88" spans="1:12" x14ac:dyDescent="0.4">
      <c r="A88" s="9">
        <v>87</v>
      </c>
      <c r="B88" s="10">
        <v>1</v>
      </c>
      <c r="C88" s="10">
        <v>3</v>
      </c>
      <c r="D88" s="10">
        <v>311</v>
      </c>
      <c r="E88" s="10">
        <v>314</v>
      </c>
      <c r="F88" s="10">
        <v>4.2599999999999999E-2</v>
      </c>
      <c r="G88" s="10">
        <v>3.75</v>
      </c>
      <c r="H88" s="10">
        <v>27550</v>
      </c>
      <c r="I88" s="12">
        <v>40</v>
      </c>
    </row>
    <row r="89" spans="1:12" x14ac:dyDescent="0.4">
      <c r="A89" s="9">
        <v>88</v>
      </c>
      <c r="B89" s="10">
        <v>1</v>
      </c>
      <c r="C89" s="10">
        <v>3</v>
      </c>
      <c r="D89" s="10">
        <v>312</v>
      </c>
      <c r="E89" s="10">
        <v>313</v>
      </c>
      <c r="F89" s="10">
        <v>4.8800000000000003E-2</v>
      </c>
      <c r="G89" s="10">
        <v>3.75</v>
      </c>
      <c r="H89" s="10">
        <v>31350.000000000004</v>
      </c>
      <c r="I89" s="12">
        <v>40</v>
      </c>
    </row>
    <row r="90" spans="1:12" x14ac:dyDescent="0.4">
      <c r="A90" s="9">
        <v>89</v>
      </c>
      <c r="B90" s="10">
        <v>1</v>
      </c>
      <c r="C90" s="10">
        <v>3</v>
      </c>
      <c r="D90" s="10">
        <v>312</v>
      </c>
      <c r="E90" s="10">
        <v>323</v>
      </c>
      <c r="F90" s="10">
        <v>9.8500000000000004E-2</v>
      </c>
      <c r="G90" s="10">
        <v>3.75</v>
      </c>
      <c r="H90" s="10">
        <v>63650</v>
      </c>
      <c r="I90" s="12">
        <v>40</v>
      </c>
    </row>
    <row r="91" spans="1:12" x14ac:dyDescent="0.4">
      <c r="A91" s="9">
        <v>90</v>
      </c>
      <c r="B91" s="10">
        <v>1</v>
      </c>
      <c r="C91" s="10">
        <v>3</v>
      </c>
      <c r="D91" s="10">
        <v>313</v>
      </c>
      <c r="E91" s="10">
        <v>323</v>
      </c>
      <c r="F91" s="10">
        <v>8.8400000000000006E-2</v>
      </c>
      <c r="G91" s="10">
        <v>3</v>
      </c>
      <c r="H91" s="10">
        <v>57000</v>
      </c>
      <c r="I91" s="12">
        <v>40</v>
      </c>
    </row>
    <row r="92" spans="1:12" x14ac:dyDescent="0.4">
      <c r="A92" s="9">
        <v>91</v>
      </c>
      <c r="B92" s="10">
        <v>1</v>
      </c>
      <c r="C92" s="10">
        <v>3</v>
      </c>
      <c r="D92" s="10">
        <v>314</v>
      </c>
      <c r="E92" s="10">
        <v>316</v>
      </c>
      <c r="F92" s="10">
        <v>5.9400000000000001E-2</v>
      </c>
      <c r="G92" s="10">
        <v>1.875</v>
      </c>
      <c r="H92" s="10">
        <v>25650</v>
      </c>
      <c r="I92" s="12">
        <v>40</v>
      </c>
    </row>
    <row r="93" spans="1:12" x14ac:dyDescent="0.4">
      <c r="A93" s="9">
        <v>92</v>
      </c>
      <c r="B93" s="10">
        <v>1</v>
      </c>
      <c r="C93" s="10">
        <v>3</v>
      </c>
      <c r="D93" s="10">
        <v>315</v>
      </c>
      <c r="E93" s="10">
        <v>316</v>
      </c>
      <c r="F93" s="10">
        <v>1.72E-2</v>
      </c>
      <c r="G93" s="10">
        <v>3.75</v>
      </c>
      <c r="H93" s="10">
        <v>11400.000000000002</v>
      </c>
      <c r="I93" s="12">
        <v>40</v>
      </c>
    </row>
    <row r="94" spans="1:12" x14ac:dyDescent="0.4">
      <c r="A94" s="9">
        <v>93</v>
      </c>
      <c r="B94" s="10">
        <v>1</v>
      </c>
      <c r="C94" s="10">
        <v>3</v>
      </c>
      <c r="D94" s="10">
        <v>315</v>
      </c>
      <c r="E94" s="10">
        <v>321</v>
      </c>
      <c r="F94" s="10">
        <v>2.4899999999999999E-2</v>
      </c>
      <c r="G94" s="10">
        <v>7.5</v>
      </c>
      <c r="H94" s="10">
        <v>32300</v>
      </c>
      <c r="I94" s="12">
        <v>40</v>
      </c>
    </row>
    <row r="95" spans="1:12" x14ac:dyDescent="0.4">
      <c r="A95" s="9">
        <v>94</v>
      </c>
      <c r="B95" s="10">
        <v>1</v>
      </c>
      <c r="C95" s="10">
        <v>3</v>
      </c>
      <c r="D95" s="10">
        <v>315</v>
      </c>
      <c r="E95" s="10">
        <v>324</v>
      </c>
      <c r="F95" s="10">
        <v>5.2900000000000003E-2</v>
      </c>
      <c r="G95" s="10">
        <v>3.75</v>
      </c>
      <c r="H95" s="10">
        <v>17100</v>
      </c>
      <c r="I95" s="12">
        <v>40</v>
      </c>
    </row>
    <row r="96" spans="1:12" x14ac:dyDescent="0.4">
      <c r="A96" s="9">
        <v>95</v>
      </c>
      <c r="B96" s="10">
        <v>1</v>
      </c>
      <c r="C96" s="10">
        <v>3</v>
      </c>
      <c r="D96" s="10">
        <v>316</v>
      </c>
      <c r="E96" s="10">
        <v>317</v>
      </c>
      <c r="F96" s="10">
        <v>2.63E-2</v>
      </c>
      <c r="G96" s="10">
        <v>3.75</v>
      </c>
      <c r="H96" s="10">
        <v>15200</v>
      </c>
      <c r="I96" s="12">
        <v>40</v>
      </c>
    </row>
    <row r="97" spans="1:9" x14ac:dyDescent="0.4">
      <c r="A97" s="9">
        <v>96</v>
      </c>
      <c r="B97" s="10">
        <v>1</v>
      </c>
      <c r="C97" s="10">
        <v>3</v>
      </c>
      <c r="D97" s="10">
        <v>316</v>
      </c>
      <c r="E97" s="10">
        <v>319</v>
      </c>
      <c r="F97" s="10">
        <v>2.3400000000000001E-2</v>
      </c>
      <c r="G97" s="10">
        <v>3.75</v>
      </c>
      <c r="H97" s="10">
        <v>9500</v>
      </c>
      <c r="I97" s="12">
        <v>40</v>
      </c>
    </row>
    <row r="98" spans="1:9" x14ac:dyDescent="0.4">
      <c r="A98" s="9">
        <v>97</v>
      </c>
      <c r="B98" s="10">
        <v>1</v>
      </c>
      <c r="C98" s="10">
        <v>3</v>
      </c>
      <c r="D98" s="10">
        <v>317</v>
      </c>
      <c r="E98" s="10">
        <v>318</v>
      </c>
      <c r="F98" s="10">
        <v>1.43E-2</v>
      </c>
      <c r="G98" s="10">
        <v>3.75</v>
      </c>
      <c r="H98" s="10">
        <v>69350</v>
      </c>
      <c r="I98" s="12">
        <v>40</v>
      </c>
    </row>
    <row r="99" spans="1:9" x14ac:dyDescent="0.4">
      <c r="A99" s="9">
        <v>98</v>
      </c>
      <c r="B99" s="10">
        <v>1</v>
      </c>
      <c r="C99" s="10">
        <v>3</v>
      </c>
      <c r="D99" s="10">
        <v>317</v>
      </c>
      <c r="E99" s="10">
        <v>322</v>
      </c>
      <c r="F99" s="10">
        <v>0.1069</v>
      </c>
      <c r="G99" s="10">
        <v>3.75</v>
      </c>
      <c r="H99" s="10">
        <v>17100</v>
      </c>
      <c r="I99" s="12">
        <v>40</v>
      </c>
    </row>
    <row r="100" spans="1:9" x14ac:dyDescent="0.4">
      <c r="A100" s="9">
        <v>99</v>
      </c>
      <c r="B100" s="10">
        <v>1</v>
      </c>
      <c r="C100" s="10">
        <v>3</v>
      </c>
      <c r="D100" s="10">
        <v>318</v>
      </c>
      <c r="E100" s="10">
        <v>321</v>
      </c>
      <c r="F100" s="10">
        <v>1.32E-2</v>
      </c>
      <c r="G100" s="10">
        <v>7.5</v>
      </c>
      <c r="H100" s="10">
        <v>26125</v>
      </c>
      <c r="I100" s="12">
        <v>40</v>
      </c>
    </row>
    <row r="101" spans="1:9" x14ac:dyDescent="0.4">
      <c r="A101" s="9">
        <v>100</v>
      </c>
      <c r="B101" s="10">
        <v>1</v>
      </c>
      <c r="C101" s="10">
        <v>3</v>
      </c>
      <c r="D101" s="10">
        <v>319</v>
      </c>
      <c r="E101" s="10">
        <v>320</v>
      </c>
      <c r="F101" s="10">
        <v>2.0299999999999999E-2</v>
      </c>
      <c r="G101" s="10">
        <v>7.5</v>
      </c>
      <c r="H101" s="10">
        <v>44650</v>
      </c>
      <c r="I101" s="12">
        <v>40</v>
      </c>
    </row>
    <row r="102" spans="1:9" x14ac:dyDescent="0.4">
      <c r="A102" s="9">
        <v>101</v>
      </c>
      <c r="B102" s="10">
        <v>1</v>
      </c>
      <c r="C102" s="10">
        <v>3</v>
      </c>
      <c r="D102" s="10">
        <v>320</v>
      </c>
      <c r="E102" s="10">
        <v>323</v>
      </c>
      <c r="F102" s="10">
        <v>1.12E-2</v>
      </c>
      <c r="G102" s="10">
        <v>7.5</v>
      </c>
      <c r="H102" s="10">
        <v>31349.999999999996</v>
      </c>
      <c r="I102" s="12">
        <v>40</v>
      </c>
    </row>
    <row r="103" spans="1:9" x14ac:dyDescent="0.4">
      <c r="A103" s="9">
        <v>102</v>
      </c>
      <c r="B103" s="10">
        <v>1</v>
      </c>
      <c r="C103" s="10">
        <v>3</v>
      </c>
      <c r="D103" s="10">
        <v>321</v>
      </c>
      <c r="E103" s="10">
        <v>322</v>
      </c>
      <c r="F103" s="10">
        <v>6.9199999999999998E-2</v>
      </c>
      <c r="G103" s="10">
        <v>3.75</v>
      </c>
      <c r="H103" s="10">
        <v>29450</v>
      </c>
      <c r="I103" s="12">
        <v>40</v>
      </c>
    </row>
    <row r="104" spans="1:9" x14ac:dyDescent="0.4">
      <c r="A104" s="9">
        <v>103</v>
      </c>
      <c r="B104" s="10">
        <v>1</v>
      </c>
      <c r="C104" s="10">
        <v>3</v>
      </c>
      <c r="D104" s="10">
        <v>107</v>
      </c>
      <c r="E104" s="10">
        <v>203</v>
      </c>
      <c r="F104" s="10">
        <v>6.9199999999999998E-2</v>
      </c>
      <c r="G104" s="10">
        <v>3.75</v>
      </c>
      <c r="H104" s="10">
        <v>29450</v>
      </c>
      <c r="I104" s="12">
        <v>40</v>
      </c>
    </row>
    <row r="105" spans="1:9" x14ac:dyDescent="0.4">
      <c r="A105" s="9">
        <v>104</v>
      </c>
      <c r="B105" s="10">
        <v>1</v>
      </c>
      <c r="C105" s="10">
        <v>3</v>
      </c>
      <c r="D105" s="10">
        <v>113</v>
      </c>
      <c r="E105" s="10">
        <v>215</v>
      </c>
      <c r="F105" s="10">
        <v>6.9199999999999998E-2</v>
      </c>
      <c r="G105" s="10">
        <v>3.75</v>
      </c>
      <c r="H105" s="10">
        <v>29450</v>
      </c>
      <c r="I105" s="12">
        <v>40</v>
      </c>
    </row>
    <row r="106" spans="1:9" x14ac:dyDescent="0.4">
      <c r="A106" s="9">
        <v>105</v>
      </c>
      <c r="B106" s="10">
        <v>1</v>
      </c>
      <c r="C106" s="10">
        <v>3</v>
      </c>
      <c r="D106" s="10">
        <v>123</v>
      </c>
      <c r="E106" s="10">
        <v>217</v>
      </c>
      <c r="F106" s="10">
        <v>6.9199999999999998E-2</v>
      </c>
      <c r="G106" s="10">
        <v>3.75</v>
      </c>
      <c r="H106" s="10">
        <v>29450</v>
      </c>
      <c r="I106" s="12">
        <v>40</v>
      </c>
    </row>
    <row r="107" spans="1:9" x14ac:dyDescent="0.4">
      <c r="A107" s="9">
        <v>106</v>
      </c>
      <c r="B107" s="10">
        <v>1</v>
      </c>
      <c r="C107" s="10">
        <v>3</v>
      </c>
      <c r="D107" s="10">
        <v>223</v>
      </c>
      <c r="E107" s="10">
        <v>318</v>
      </c>
      <c r="F107" s="10">
        <v>6.9199999999999998E-2</v>
      </c>
      <c r="G107" s="10">
        <v>3.75</v>
      </c>
      <c r="H107" s="10">
        <v>29450</v>
      </c>
      <c r="I107" s="12">
        <v>40</v>
      </c>
    </row>
    <row r="108" spans="1:9" x14ac:dyDescent="0.4">
      <c r="A108" s="9">
        <v>107</v>
      </c>
      <c r="B108" s="10">
        <v>1</v>
      </c>
      <c r="C108" s="10">
        <v>3</v>
      </c>
      <c r="D108" s="10">
        <v>323</v>
      </c>
      <c r="E108" s="10">
        <v>325</v>
      </c>
      <c r="F108" s="10">
        <v>6.9199999999999998E-2</v>
      </c>
      <c r="G108" s="10">
        <v>3.75</v>
      </c>
      <c r="H108" s="10">
        <v>29450</v>
      </c>
      <c r="I108" s="12">
        <v>40</v>
      </c>
    </row>
    <row r="109" spans="1:9" x14ac:dyDescent="0.4">
      <c r="A109" s="9">
        <v>108</v>
      </c>
      <c r="B109" s="10">
        <v>1</v>
      </c>
      <c r="C109" s="10">
        <v>3</v>
      </c>
      <c r="D109" s="10">
        <v>325</v>
      </c>
      <c r="E109" s="10">
        <v>121</v>
      </c>
      <c r="F109" s="10">
        <v>6.9199999999999998E-2</v>
      </c>
      <c r="G109" s="10">
        <v>3.75</v>
      </c>
      <c r="H109" s="10">
        <v>29450</v>
      </c>
      <c r="I109" s="12">
        <v>40</v>
      </c>
    </row>
    <row r="110" spans="1:9" x14ac:dyDescent="0.4">
      <c r="A110" s="9">
        <v>3</v>
      </c>
      <c r="B110" s="10">
        <v>0</v>
      </c>
      <c r="C110" s="10">
        <v>3</v>
      </c>
      <c r="D110" s="10">
        <v>101</v>
      </c>
      <c r="E110" s="10">
        <v>105</v>
      </c>
      <c r="F110" s="10">
        <v>9.0700000000000003E-2</v>
      </c>
      <c r="G110" s="10">
        <v>1</v>
      </c>
      <c r="H110" s="10">
        <v>20900</v>
      </c>
      <c r="I110" s="12">
        <v>40</v>
      </c>
    </row>
    <row r="111" spans="1:9" x14ac:dyDescent="0.4">
      <c r="A111" s="9">
        <v>9</v>
      </c>
      <c r="B111" s="10">
        <v>0</v>
      </c>
      <c r="C111" s="10">
        <v>3</v>
      </c>
      <c r="D111" s="10">
        <v>105</v>
      </c>
      <c r="E111" s="10">
        <v>110</v>
      </c>
      <c r="F111" s="10">
        <v>9.4E-2</v>
      </c>
      <c r="G111" s="10">
        <v>1</v>
      </c>
      <c r="H111" s="10">
        <v>21850</v>
      </c>
      <c r="I111" s="12">
        <v>40</v>
      </c>
    </row>
    <row r="112" spans="1:9" x14ac:dyDescent="0.4">
      <c r="A112" s="9">
        <v>40</v>
      </c>
      <c r="B112" s="10">
        <v>0</v>
      </c>
      <c r="C112" s="10">
        <v>3</v>
      </c>
      <c r="D112" s="10">
        <v>113</v>
      </c>
      <c r="E112" s="10">
        <v>123</v>
      </c>
      <c r="F112" s="10">
        <v>8.8400000000000006E-2</v>
      </c>
      <c r="G112" s="10">
        <v>1.5</v>
      </c>
      <c r="H112" s="10">
        <v>31350.000000000004</v>
      </c>
      <c r="I112" s="12">
        <v>40</v>
      </c>
    </row>
    <row r="113" spans="1:9" x14ac:dyDescent="0.4">
      <c r="A113" s="9">
        <v>41</v>
      </c>
      <c r="B113" s="10">
        <v>0</v>
      </c>
      <c r="C113" s="10">
        <v>3</v>
      </c>
      <c r="D113" s="10">
        <v>114</v>
      </c>
      <c r="E113" s="10">
        <v>116</v>
      </c>
      <c r="F113" s="10">
        <v>5.9400000000000001E-2</v>
      </c>
      <c r="G113" s="10">
        <v>1.5</v>
      </c>
      <c r="H113" s="10">
        <v>25650</v>
      </c>
      <c r="I113" s="12">
        <v>40</v>
      </c>
    </row>
    <row r="114" spans="1:9" x14ac:dyDescent="0.4">
      <c r="A114" s="9">
        <v>40</v>
      </c>
      <c r="B114" s="10">
        <v>0</v>
      </c>
      <c r="C114" s="10">
        <v>3</v>
      </c>
      <c r="D114" s="10">
        <v>207</v>
      </c>
      <c r="E114" s="10">
        <v>208</v>
      </c>
      <c r="F114" s="36">
        <v>6.5199999999999994E-2</v>
      </c>
      <c r="G114" s="10">
        <v>1</v>
      </c>
      <c r="H114" s="10">
        <v>30400</v>
      </c>
      <c r="I114" s="12">
        <v>40</v>
      </c>
    </row>
    <row r="115" spans="1:9" x14ac:dyDescent="0.4">
      <c r="A115" s="9">
        <v>41</v>
      </c>
      <c r="B115" s="10">
        <v>0</v>
      </c>
      <c r="C115" s="10">
        <v>3</v>
      </c>
      <c r="D115" s="10">
        <v>207</v>
      </c>
      <c r="E115" s="10">
        <v>208</v>
      </c>
      <c r="F115" s="36">
        <v>6.5199999999999994E-2</v>
      </c>
      <c r="G115" s="10">
        <v>1</v>
      </c>
      <c r="H115" s="10">
        <v>30400</v>
      </c>
      <c r="I115" s="12">
        <v>40</v>
      </c>
    </row>
    <row r="116" spans="1:9" x14ac:dyDescent="0.4">
      <c r="A116" s="9">
        <v>40</v>
      </c>
      <c r="B116" s="10">
        <v>0</v>
      </c>
      <c r="C116" s="10">
        <v>3</v>
      </c>
      <c r="D116" s="10">
        <v>313</v>
      </c>
      <c r="E116" s="10">
        <v>323</v>
      </c>
      <c r="F116" s="10">
        <v>8.8400000000000006E-2</v>
      </c>
      <c r="G116" s="10">
        <v>1.5</v>
      </c>
      <c r="H116" s="10">
        <v>31350.000000000004</v>
      </c>
      <c r="I116" s="12">
        <v>40</v>
      </c>
    </row>
    <row r="117" spans="1:9" x14ac:dyDescent="0.4">
      <c r="A117" s="15">
        <v>41</v>
      </c>
      <c r="B117" s="17">
        <v>0</v>
      </c>
      <c r="C117" s="17">
        <v>3</v>
      </c>
      <c r="D117" s="17">
        <v>314</v>
      </c>
      <c r="E117" s="17">
        <v>316</v>
      </c>
      <c r="F117" s="17">
        <v>5.9400000000000001E-2</v>
      </c>
      <c r="G117" s="17">
        <v>1.5</v>
      </c>
      <c r="H117" s="17">
        <v>25650</v>
      </c>
      <c r="I117" s="18">
        <v>40</v>
      </c>
    </row>
    <row r="118" spans="1:9" x14ac:dyDescent="0.4">
      <c r="A118" s="38"/>
      <c r="B118" s="38"/>
      <c r="C118" s="38"/>
      <c r="D118" s="38"/>
      <c r="E118" s="38"/>
      <c r="F118" s="38"/>
      <c r="G118" s="38"/>
      <c r="H118" s="38"/>
      <c r="I118" s="38"/>
    </row>
    <row r="119" spans="1:9" x14ac:dyDescent="0.4">
      <c r="A119" s="38"/>
      <c r="B119" s="38"/>
      <c r="C119" s="38"/>
      <c r="D119" s="38"/>
      <c r="E119" s="38"/>
      <c r="F119" s="38"/>
      <c r="G119" s="38"/>
      <c r="H119" s="38"/>
      <c r="I119" s="38"/>
    </row>
    <row r="120" spans="1:9" x14ac:dyDescent="0.4">
      <c r="A120" s="39"/>
    </row>
    <row r="121" spans="1:9" x14ac:dyDescent="0.4">
      <c r="A121" s="39"/>
    </row>
    <row r="124" spans="1:9" s="38" customFormat="1" x14ac:dyDescent="0.4"/>
    <row r="125" spans="1:9" s="38" customFormat="1" x14ac:dyDescent="0.4"/>
    <row r="126" spans="1:9" s="38" customFormat="1" x14ac:dyDescent="0.4"/>
    <row r="127" spans="1:9" s="38" customFormat="1" x14ac:dyDescent="0.4"/>
    <row r="128" spans="1:9" s="38" customForma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A74"/>
  <sheetViews>
    <sheetView workbookViewId="0">
      <selection activeCell="D10" sqref="C10:D10"/>
    </sheetView>
  </sheetViews>
  <sheetFormatPr defaultColWidth="9" defaultRowHeight="13.9" x14ac:dyDescent="0.4"/>
  <cols>
    <col min="1" max="16384" width="9" style="35"/>
  </cols>
  <sheetData>
    <row r="1" spans="1:1" x14ac:dyDescent="0.4">
      <c r="A1" s="40" t="s">
        <v>85</v>
      </c>
    </row>
    <row r="2" spans="1:1" x14ac:dyDescent="0.4">
      <c r="A2" s="41">
        <v>101</v>
      </c>
    </row>
    <row r="3" spans="1:1" x14ac:dyDescent="0.4">
      <c r="A3" s="41">
        <v>102</v>
      </c>
    </row>
    <row r="4" spans="1:1" x14ac:dyDescent="0.4">
      <c r="A4" s="41">
        <v>103</v>
      </c>
    </row>
    <row r="5" spans="1:1" x14ac:dyDescent="0.4">
      <c r="A5" s="41">
        <v>104</v>
      </c>
    </row>
    <row r="6" spans="1:1" x14ac:dyDescent="0.4">
      <c r="A6" s="41">
        <v>105</v>
      </c>
    </row>
    <row r="7" spans="1:1" x14ac:dyDescent="0.4">
      <c r="A7" s="41">
        <v>106</v>
      </c>
    </row>
    <row r="8" spans="1:1" x14ac:dyDescent="0.4">
      <c r="A8" s="41">
        <v>107</v>
      </c>
    </row>
    <row r="9" spans="1:1" x14ac:dyDescent="0.4">
      <c r="A9" s="41">
        <v>108</v>
      </c>
    </row>
    <row r="10" spans="1:1" x14ac:dyDescent="0.4">
      <c r="A10" s="41">
        <v>109</v>
      </c>
    </row>
    <row r="11" spans="1:1" x14ac:dyDescent="0.4">
      <c r="A11" s="41">
        <v>110</v>
      </c>
    </row>
    <row r="12" spans="1:1" x14ac:dyDescent="0.4">
      <c r="A12" s="41">
        <v>111</v>
      </c>
    </row>
    <row r="13" spans="1:1" x14ac:dyDescent="0.4">
      <c r="A13" s="41">
        <v>112</v>
      </c>
    </row>
    <row r="14" spans="1:1" x14ac:dyDescent="0.4">
      <c r="A14" s="41">
        <v>113</v>
      </c>
    </row>
    <row r="15" spans="1:1" x14ac:dyDescent="0.4">
      <c r="A15" s="41">
        <v>114</v>
      </c>
    </row>
    <row r="16" spans="1:1" x14ac:dyDescent="0.4">
      <c r="A16" s="41">
        <v>115</v>
      </c>
    </row>
    <row r="17" spans="1:1" x14ac:dyDescent="0.4">
      <c r="A17" s="41">
        <v>116</v>
      </c>
    </row>
    <row r="18" spans="1:1" x14ac:dyDescent="0.4">
      <c r="A18" s="41">
        <v>117</v>
      </c>
    </row>
    <row r="19" spans="1:1" x14ac:dyDescent="0.4">
      <c r="A19" s="41">
        <v>118</v>
      </c>
    </row>
    <row r="20" spans="1:1" x14ac:dyDescent="0.4">
      <c r="A20" s="41">
        <v>119</v>
      </c>
    </row>
    <row r="21" spans="1:1" x14ac:dyDescent="0.4">
      <c r="A21" s="41">
        <v>120</v>
      </c>
    </row>
    <row r="22" spans="1:1" x14ac:dyDescent="0.4">
      <c r="A22" s="41">
        <v>121</v>
      </c>
    </row>
    <row r="23" spans="1:1" x14ac:dyDescent="0.4">
      <c r="A23" s="41">
        <v>122</v>
      </c>
    </row>
    <row r="24" spans="1:1" x14ac:dyDescent="0.4">
      <c r="A24" s="41">
        <v>123</v>
      </c>
    </row>
    <row r="25" spans="1:1" x14ac:dyDescent="0.4">
      <c r="A25" s="41">
        <v>124</v>
      </c>
    </row>
    <row r="26" spans="1:1" x14ac:dyDescent="0.4">
      <c r="A26" s="41">
        <v>201</v>
      </c>
    </row>
    <row r="27" spans="1:1" x14ac:dyDescent="0.4">
      <c r="A27" s="41">
        <v>202</v>
      </c>
    </row>
    <row r="28" spans="1:1" x14ac:dyDescent="0.4">
      <c r="A28" s="41">
        <v>203</v>
      </c>
    </row>
    <row r="29" spans="1:1" x14ac:dyDescent="0.4">
      <c r="A29" s="41">
        <v>204</v>
      </c>
    </row>
    <row r="30" spans="1:1" x14ac:dyDescent="0.4">
      <c r="A30" s="41">
        <v>205</v>
      </c>
    </row>
    <row r="31" spans="1:1" x14ac:dyDescent="0.4">
      <c r="A31" s="41">
        <v>206</v>
      </c>
    </row>
    <row r="32" spans="1:1" x14ac:dyDescent="0.4">
      <c r="A32" s="41">
        <v>207</v>
      </c>
    </row>
    <row r="33" spans="1:1" x14ac:dyDescent="0.4">
      <c r="A33" s="41">
        <v>208</v>
      </c>
    </row>
    <row r="34" spans="1:1" x14ac:dyDescent="0.4">
      <c r="A34" s="41">
        <v>209</v>
      </c>
    </row>
    <row r="35" spans="1:1" x14ac:dyDescent="0.4">
      <c r="A35" s="41">
        <v>210</v>
      </c>
    </row>
    <row r="36" spans="1:1" x14ac:dyDescent="0.4">
      <c r="A36" s="41">
        <v>211</v>
      </c>
    </row>
    <row r="37" spans="1:1" x14ac:dyDescent="0.4">
      <c r="A37" s="41">
        <v>212</v>
      </c>
    </row>
    <row r="38" spans="1:1" x14ac:dyDescent="0.4">
      <c r="A38" s="41">
        <v>213</v>
      </c>
    </row>
    <row r="39" spans="1:1" x14ac:dyDescent="0.4">
      <c r="A39" s="41">
        <v>214</v>
      </c>
    </row>
    <row r="40" spans="1:1" x14ac:dyDescent="0.4">
      <c r="A40" s="41">
        <v>215</v>
      </c>
    </row>
    <row r="41" spans="1:1" x14ac:dyDescent="0.4">
      <c r="A41" s="41">
        <v>216</v>
      </c>
    </row>
    <row r="42" spans="1:1" x14ac:dyDescent="0.4">
      <c r="A42" s="41">
        <v>217</v>
      </c>
    </row>
    <row r="43" spans="1:1" x14ac:dyDescent="0.4">
      <c r="A43" s="41">
        <v>218</v>
      </c>
    </row>
    <row r="44" spans="1:1" x14ac:dyDescent="0.4">
      <c r="A44" s="41">
        <v>219</v>
      </c>
    </row>
    <row r="45" spans="1:1" x14ac:dyDescent="0.4">
      <c r="A45" s="41">
        <v>220</v>
      </c>
    </row>
    <row r="46" spans="1:1" x14ac:dyDescent="0.4">
      <c r="A46" s="41">
        <v>221</v>
      </c>
    </row>
    <row r="47" spans="1:1" x14ac:dyDescent="0.4">
      <c r="A47" s="41">
        <v>222</v>
      </c>
    </row>
    <row r="48" spans="1:1" x14ac:dyDescent="0.4">
      <c r="A48" s="41">
        <v>223</v>
      </c>
    </row>
    <row r="49" spans="1:1" x14ac:dyDescent="0.4">
      <c r="A49" s="41">
        <v>224</v>
      </c>
    </row>
    <row r="50" spans="1:1" x14ac:dyDescent="0.4">
      <c r="A50" s="41">
        <v>301</v>
      </c>
    </row>
    <row r="51" spans="1:1" x14ac:dyDescent="0.4">
      <c r="A51" s="41">
        <v>302</v>
      </c>
    </row>
    <row r="52" spans="1:1" x14ac:dyDescent="0.4">
      <c r="A52" s="41">
        <v>303</v>
      </c>
    </row>
    <row r="53" spans="1:1" x14ac:dyDescent="0.4">
      <c r="A53" s="41">
        <v>304</v>
      </c>
    </row>
    <row r="54" spans="1:1" x14ac:dyDescent="0.4">
      <c r="A54" s="41">
        <v>305</v>
      </c>
    </row>
    <row r="55" spans="1:1" x14ac:dyDescent="0.4">
      <c r="A55" s="41">
        <v>306</v>
      </c>
    </row>
    <row r="56" spans="1:1" x14ac:dyDescent="0.4">
      <c r="A56" s="41">
        <v>307</v>
      </c>
    </row>
    <row r="57" spans="1:1" x14ac:dyDescent="0.4">
      <c r="A57" s="41">
        <v>308</v>
      </c>
    </row>
    <row r="58" spans="1:1" x14ac:dyDescent="0.4">
      <c r="A58" s="41">
        <v>309</v>
      </c>
    </row>
    <row r="59" spans="1:1" x14ac:dyDescent="0.4">
      <c r="A59" s="41">
        <v>310</v>
      </c>
    </row>
    <row r="60" spans="1:1" x14ac:dyDescent="0.4">
      <c r="A60" s="41">
        <v>311</v>
      </c>
    </row>
    <row r="61" spans="1:1" x14ac:dyDescent="0.4">
      <c r="A61" s="41">
        <v>312</v>
      </c>
    </row>
    <row r="62" spans="1:1" x14ac:dyDescent="0.4">
      <c r="A62" s="41">
        <v>313</v>
      </c>
    </row>
    <row r="63" spans="1:1" x14ac:dyDescent="0.4">
      <c r="A63" s="41">
        <v>314</v>
      </c>
    </row>
    <row r="64" spans="1:1" x14ac:dyDescent="0.4">
      <c r="A64" s="41">
        <v>315</v>
      </c>
    </row>
    <row r="65" spans="1:1" x14ac:dyDescent="0.4">
      <c r="A65" s="41">
        <v>316</v>
      </c>
    </row>
    <row r="66" spans="1:1" x14ac:dyDescent="0.4">
      <c r="A66" s="41">
        <v>317</v>
      </c>
    </row>
    <row r="67" spans="1:1" x14ac:dyDescent="0.4">
      <c r="A67" s="41">
        <v>318</v>
      </c>
    </row>
    <row r="68" spans="1:1" x14ac:dyDescent="0.4">
      <c r="A68" s="41">
        <v>319</v>
      </c>
    </row>
    <row r="69" spans="1:1" x14ac:dyDescent="0.4">
      <c r="A69" s="41">
        <v>320</v>
      </c>
    </row>
    <row r="70" spans="1:1" x14ac:dyDescent="0.4">
      <c r="A70" s="41">
        <v>321</v>
      </c>
    </row>
    <row r="71" spans="1:1" x14ac:dyDescent="0.4">
      <c r="A71" s="41">
        <v>322</v>
      </c>
    </row>
    <row r="72" spans="1:1" x14ac:dyDescent="0.4">
      <c r="A72" s="41">
        <v>323</v>
      </c>
    </row>
    <row r="73" spans="1:1" x14ac:dyDescent="0.4">
      <c r="A73" s="41">
        <v>324</v>
      </c>
    </row>
    <row r="74" spans="1:1" x14ac:dyDescent="0.4">
      <c r="A74" s="42">
        <v>325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52"/>
  <sheetViews>
    <sheetView workbookViewId="0">
      <selection activeCell="G8" sqref="G8"/>
    </sheetView>
  </sheetViews>
  <sheetFormatPr defaultRowHeight="13.9" x14ac:dyDescent="0.4"/>
  <cols>
    <col min="1" max="2" width="9.06640625" style="24"/>
    <col min="3" max="3" width="25.796875" style="46" bestFit="1" customWidth="1"/>
    <col min="4" max="16384" width="9.06640625" style="24"/>
  </cols>
  <sheetData>
    <row r="1" spans="1:6" ht="30" customHeight="1" x14ac:dyDescent="0.4">
      <c r="A1" s="1" t="s">
        <v>83</v>
      </c>
      <c r="B1" s="2" t="s">
        <v>82</v>
      </c>
      <c r="C1" s="3" t="s">
        <v>84</v>
      </c>
    </row>
    <row r="2" spans="1:6" x14ac:dyDescent="0.4">
      <c r="A2" s="9">
        <v>1</v>
      </c>
      <c r="B2" s="10">
        <v>101</v>
      </c>
      <c r="C2" s="13">
        <v>1.083</v>
      </c>
      <c r="E2" s="21"/>
      <c r="F2" s="21"/>
    </row>
    <row r="3" spans="1:6" x14ac:dyDescent="0.4">
      <c r="A3" s="9">
        <v>2</v>
      </c>
      <c r="B3" s="10">
        <v>102</v>
      </c>
      <c r="C3" s="13">
        <v>0.96900000000000008</v>
      </c>
    </row>
    <row r="4" spans="1:6" x14ac:dyDescent="0.4">
      <c r="A4" s="9">
        <v>3</v>
      </c>
      <c r="B4" s="10">
        <v>103</v>
      </c>
      <c r="C4" s="13">
        <v>1.7955000000000001</v>
      </c>
    </row>
    <row r="5" spans="1:6" x14ac:dyDescent="0.4">
      <c r="A5" s="9">
        <v>4</v>
      </c>
      <c r="B5" s="10">
        <v>104</v>
      </c>
      <c r="C5" s="13">
        <v>0.7410000000000001</v>
      </c>
      <c r="D5" s="21"/>
    </row>
    <row r="6" spans="1:6" x14ac:dyDescent="0.4">
      <c r="A6" s="9">
        <v>5</v>
      </c>
      <c r="B6" s="10">
        <v>105</v>
      </c>
      <c r="C6" s="13">
        <v>0.71250000000000002</v>
      </c>
    </row>
    <row r="7" spans="1:6" x14ac:dyDescent="0.4">
      <c r="A7" s="9">
        <v>6</v>
      </c>
      <c r="B7" s="10">
        <v>106</v>
      </c>
      <c r="C7" s="13">
        <v>1.3680000000000001</v>
      </c>
      <c r="F7" s="43"/>
    </row>
    <row r="8" spans="1:6" x14ac:dyDescent="0.4">
      <c r="A8" s="9">
        <v>7</v>
      </c>
      <c r="B8" s="10">
        <v>107</v>
      </c>
      <c r="C8" s="13">
        <v>1.254</v>
      </c>
    </row>
    <row r="9" spans="1:6" x14ac:dyDescent="0.4">
      <c r="A9" s="9">
        <v>8</v>
      </c>
      <c r="B9" s="10">
        <v>108</v>
      </c>
      <c r="C9" s="13">
        <v>1.71</v>
      </c>
    </row>
    <row r="10" spans="1:6" x14ac:dyDescent="0.4">
      <c r="A10" s="9">
        <v>9</v>
      </c>
      <c r="B10" s="10">
        <v>109</v>
      </c>
      <c r="C10" s="13">
        <v>1.7384999999999999</v>
      </c>
    </row>
    <row r="11" spans="1:6" x14ac:dyDescent="0.4">
      <c r="A11" s="9">
        <v>10</v>
      </c>
      <c r="B11" s="10">
        <v>110</v>
      </c>
      <c r="C11" s="13">
        <v>1.9380000000000002</v>
      </c>
    </row>
    <row r="12" spans="1:6" x14ac:dyDescent="0.4">
      <c r="A12" s="9">
        <v>11</v>
      </c>
      <c r="B12" s="10">
        <v>113</v>
      </c>
      <c r="C12" s="13">
        <v>2.6505000000000001</v>
      </c>
    </row>
    <row r="13" spans="1:6" x14ac:dyDescent="0.4">
      <c r="A13" s="9">
        <v>12</v>
      </c>
      <c r="B13" s="10">
        <v>114</v>
      </c>
      <c r="C13" s="13">
        <v>1.9380000000000002</v>
      </c>
    </row>
    <row r="14" spans="1:6" x14ac:dyDescent="0.4">
      <c r="A14" s="9">
        <v>13</v>
      </c>
      <c r="B14" s="10">
        <v>115</v>
      </c>
      <c r="C14" s="13">
        <v>3.1635000000000004</v>
      </c>
    </row>
    <row r="15" spans="1:6" x14ac:dyDescent="0.4">
      <c r="A15" s="9">
        <v>14</v>
      </c>
      <c r="B15" s="10">
        <v>116</v>
      </c>
      <c r="C15" s="13">
        <v>0.99750000000000016</v>
      </c>
    </row>
    <row r="16" spans="1:6" x14ac:dyDescent="0.4">
      <c r="A16" s="9">
        <v>15</v>
      </c>
      <c r="B16" s="10">
        <v>118</v>
      </c>
      <c r="C16" s="13">
        <v>3.3344999999999998</v>
      </c>
    </row>
    <row r="17" spans="1:4" x14ac:dyDescent="0.4">
      <c r="A17" s="9">
        <v>16</v>
      </c>
      <c r="B17" s="10">
        <v>119</v>
      </c>
      <c r="C17" s="13">
        <v>1.8240000000000001</v>
      </c>
    </row>
    <row r="18" spans="1:4" x14ac:dyDescent="0.4">
      <c r="A18" s="9">
        <v>17</v>
      </c>
      <c r="B18" s="10">
        <v>120</v>
      </c>
      <c r="C18" s="13">
        <v>1.2825</v>
      </c>
    </row>
    <row r="19" spans="1:4" x14ac:dyDescent="0.4">
      <c r="A19" s="9">
        <v>1</v>
      </c>
      <c r="B19" s="10">
        <v>201</v>
      </c>
      <c r="C19" s="44">
        <f>1.13715*(1.08/1.05)</f>
        <v>1.1696400000000002</v>
      </c>
      <c r="D19" s="21"/>
    </row>
    <row r="20" spans="1:4" x14ac:dyDescent="0.4">
      <c r="A20" s="9">
        <v>2</v>
      </c>
      <c r="B20" s="10">
        <v>202</v>
      </c>
      <c r="C20" s="44">
        <f>1.01745*(1.08/1.05)</f>
        <v>1.0465200000000003</v>
      </c>
    </row>
    <row r="21" spans="1:4" x14ac:dyDescent="0.4">
      <c r="A21" s="9">
        <v>3</v>
      </c>
      <c r="B21" s="10">
        <v>203</v>
      </c>
      <c r="C21" s="44">
        <f>1.885275*(1.08/1.05)</f>
        <v>1.9391400000000005</v>
      </c>
    </row>
    <row r="22" spans="1:4" x14ac:dyDescent="0.4">
      <c r="A22" s="9">
        <v>4</v>
      </c>
      <c r="B22" s="10">
        <v>204</v>
      </c>
      <c r="C22" s="44">
        <f>0.77805*(1.08/1.05)</f>
        <v>0.80028000000000021</v>
      </c>
    </row>
    <row r="23" spans="1:4" x14ac:dyDescent="0.4">
      <c r="A23" s="9">
        <v>5</v>
      </c>
      <c r="B23" s="10">
        <v>205</v>
      </c>
      <c r="C23" s="44">
        <f>0.748125*(1.08/1.05)</f>
        <v>0.76950000000000018</v>
      </c>
    </row>
    <row r="24" spans="1:4" x14ac:dyDescent="0.4">
      <c r="A24" s="9">
        <v>6</v>
      </c>
      <c r="B24" s="10">
        <v>206</v>
      </c>
      <c r="C24" s="44">
        <f>1.4364*(1.08/1.05)</f>
        <v>1.4774400000000003</v>
      </c>
    </row>
    <row r="25" spans="1:4" x14ac:dyDescent="0.4">
      <c r="A25" s="9">
        <v>7</v>
      </c>
      <c r="B25" s="10">
        <v>207</v>
      </c>
      <c r="C25" s="44">
        <f>1.3167*(1.08/1.05)</f>
        <v>1.3543200000000002</v>
      </c>
    </row>
    <row r="26" spans="1:4" x14ac:dyDescent="0.4">
      <c r="A26" s="9">
        <v>8</v>
      </c>
      <c r="B26" s="10">
        <v>208</v>
      </c>
      <c r="C26" s="44">
        <f>1.7955*(1.08/1.05)</f>
        <v>1.8468000000000002</v>
      </c>
    </row>
    <row r="27" spans="1:4" x14ac:dyDescent="0.4">
      <c r="A27" s="9">
        <v>9</v>
      </c>
      <c r="B27" s="10">
        <v>209</v>
      </c>
      <c r="C27" s="44">
        <f>1.825425*(1.08/1.05)</f>
        <v>1.8775800000000002</v>
      </c>
    </row>
    <row r="28" spans="1:4" x14ac:dyDescent="0.4">
      <c r="A28" s="9">
        <v>10</v>
      </c>
      <c r="B28" s="10">
        <v>210</v>
      </c>
      <c r="C28" s="44">
        <f>2.0349*(1.08/1.05)</f>
        <v>2.0930400000000007</v>
      </c>
    </row>
    <row r="29" spans="1:4" x14ac:dyDescent="0.4">
      <c r="A29" s="9">
        <v>11</v>
      </c>
      <c r="B29" s="10">
        <v>213</v>
      </c>
      <c r="C29" s="44">
        <f>2.783025*(1.08/1.05)</f>
        <v>2.8625400000000005</v>
      </c>
    </row>
    <row r="30" spans="1:4" x14ac:dyDescent="0.4">
      <c r="A30" s="9">
        <v>12</v>
      </c>
      <c r="B30" s="10">
        <v>214</v>
      </c>
      <c r="C30" s="44">
        <f>2.0349*(1.08/1.05)</f>
        <v>2.0930400000000007</v>
      </c>
    </row>
    <row r="31" spans="1:4" x14ac:dyDescent="0.4">
      <c r="A31" s="9">
        <v>13</v>
      </c>
      <c r="B31" s="10">
        <v>215</v>
      </c>
      <c r="C31" s="44">
        <f>3.321675*(1.08/1.05)</f>
        <v>3.4165800000000006</v>
      </c>
    </row>
    <row r="32" spans="1:4" x14ac:dyDescent="0.4">
      <c r="A32" s="9">
        <v>14</v>
      </c>
      <c r="B32" s="10">
        <v>216</v>
      </c>
      <c r="C32" s="44">
        <f>1.047375*(1.08/1.05)</f>
        <v>1.0773000000000004</v>
      </c>
    </row>
    <row r="33" spans="1:5" x14ac:dyDescent="0.4">
      <c r="A33" s="9">
        <v>15</v>
      </c>
      <c r="B33" s="10">
        <v>218</v>
      </c>
      <c r="C33" s="44">
        <f>3.501225*(1.08/1.05)</f>
        <v>3.6012600000000003</v>
      </c>
    </row>
    <row r="34" spans="1:5" x14ac:dyDescent="0.4">
      <c r="A34" s="9">
        <v>16</v>
      </c>
      <c r="B34" s="10">
        <v>219</v>
      </c>
      <c r="C34" s="44">
        <f>1.9152*(1.08/1.05)</f>
        <v>1.9699200000000006</v>
      </c>
    </row>
    <row r="35" spans="1:5" x14ac:dyDescent="0.4">
      <c r="A35" s="9">
        <v>17</v>
      </c>
      <c r="B35" s="10">
        <v>220</v>
      </c>
      <c r="C35" s="44">
        <f>1.346625*(1.08/1.05)</f>
        <v>1.3851000000000002</v>
      </c>
    </row>
    <row r="36" spans="1:5" x14ac:dyDescent="0.4">
      <c r="A36" s="9">
        <v>1</v>
      </c>
      <c r="B36" s="10">
        <v>301</v>
      </c>
      <c r="C36" s="13">
        <f>1.02885*(0.92/0.95)</f>
        <v>0.99635999999999991</v>
      </c>
      <c r="D36" s="21"/>
      <c r="E36" s="21"/>
    </row>
    <row r="37" spans="1:5" x14ac:dyDescent="0.4">
      <c r="A37" s="9">
        <v>2</v>
      </c>
      <c r="B37" s="10">
        <v>302</v>
      </c>
      <c r="C37" s="13">
        <f>0.92055*(0.92/0.95)</f>
        <v>0.89148000000000016</v>
      </c>
    </row>
    <row r="38" spans="1:5" x14ac:dyDescent="0.4">
      <c r="A38" s="9">
        <v>3</v>
      </c>
      <c r="B38" s="10">
        <v>303</v>
      </c>
      <c r="C38" s="13">
        <f>1.705725*(0.92/0.95)</f>
        <v>1.6518600000000001</v>
      </c>
    </row>
    <row r="39" spans="1:5" x14ac:dyDescent="0.4">
      <c r="A39" s="9">
        <v>4</v>
      </c>
      <c r="B39" s="10">
        <v>304</v>
      </c>
      <c r="C39" s="13">
        <f>0.70395*(0.92/0.95)</f>
        <v>0.68172000000000021</v>
      </c>
    </row>
    <row r="40" spans="1:5" x14ac:dyDescent="0.4">
      <c r="A40" s="9">
        <v>5</v>
      </c>
      <c r="B40" s="10">
        <v>305</v>
      </c>
      <c r="C40" s="13">
        <f>0.676875*(0.92/0.95)</f>
        <v>0.65550000000000008</v>
      </c>
    </row>
    <row r="41" spans="1:5" x14ac:dyDescent="0.4">
      <c r="A41" s="9">
        <v>6</v>
      </c>
      <c r="B41" s="10">
        <v>306</v>
      </c>
      <c r="C41" s="13">
        <f>1.2996*(0.92/0.95)</f>
        <v>1.2585600000000003</v>
      </c>
    </row>
    <row r="42" spans="1:5" x14ac:dyDescent="0.4">
      <c r="A42" s="9">
        <v>7</v>
      </c>
      <c r="B42" s="10">
        <v>307</v>
      </c>
      <c r="C42" s="13">
        <f>1.1913*(0.92/0.95)</f>
        <v>1.1536800000000003</v>
      </c>
    </row>
    <row r="43" spans="1:5" x14ac:dyDescent="0.4">
      <c r="A43" s="9">
        <v>8</v>
      </c>
      <c r="B43" s="10">
        <v>308</v>
      </c>
      <c r="C43" s="13">
        <f>1.6245*(0.92/0.95)</f>
        <v>1.5731999999999999</v>
      </c>
    </row>
    <row r="44" spans="1:5" x14ac:dyDescent="0.4">
      <c r="A44" s="9">
        <v>9</v>
      </c>
      <c r="B44" s="10">
        <v>309</v>
      </c>
      <c r="C44" s="13">
        <f>1.651575*(0.92/0.95)</f>
        <v>1.5994200000000001</v>
      </c>
    </row>
    <row r="45" spans="1:5" x14ac:dyDescent="0.4">
      <c r="A45" s="9">
        <v>10</v>
      </c>
      <c r="B45" s="10">
        <v>310</v>
      </c>
      <c r="C45" s="13">
        <f>1.8411*(0.92/0.95)</f>
        <v>1.7829600000000003</v>
      </c>
    </row>
    <row r="46" spans="1:5" x14ac:dyDescent="0.4">
      <c r="A46" s="9">
        <v>11</v>
      </c>
      <c r="B46" s="10">
        <v>313</v>
      </c>
      <c r="C46" s="13">
        <f>2.517975*(0.92/0.95)</f>
        <v>2.4384600000000001</v>
      </c>
    </row>
    <row r="47" spans="1:5" x14ac:dyDescent="0.4">
      <c r="A47" s="9">
        <v>12</v>
      </c>
      <c r="B47" s="10">
        <v>314</v>
      </c>
      <c r="C47" s="13">
        <f>1.8411*(0.92/0.95)</f>
        <v>1.7829600000000003</v>
      </c>
    </row>
    <row r="48" spans="1:5" x14ac:dyDescent="0.4">
      <c r="A48" s="9">
        <v>13</v>
      </c>
      <c r="B48" s="10">
        <v>315</v>
      </c>
      <c r="C48" s="13">
        <f>3.005325*(0.92/0.95)</f>
        <v>2.9104200000000007</v>
      </c>
    </row>
    <row r="49" spans="1:3" x14ac:dyDescent="0.4">
      <c r="A49" s="9">
        <v>14</v>
      </c>
      <c r="B49" s="10">
        <v>316</v>
      </c>
      <c r="C49" s="13">
        <f>0.947625*(0.92/0.95)</f>
        <v>0.91770000000000029</v>
      </c>
    </row>
    <row r="50" spans="1:3" x14ac:dyDescent="0.4">
      <c r="A50" s="9">
        <v>15</v>
      </c>
      <c r="B50" s="10">
        <v>318</v>
      </c>
      <c r="C50" s="13">
        <f>3.167775*(0.92/0.95)</f>
        <v>3.0677400000000001</v>
      </c>
    </row>
    <row r="51" spans="1:3" x14ac:dyDescent="0.4">
      <c r="A51" s="9">
        <v>16</v>
      </c>
      <c r="B51" s="10">
        <v>319</v>
      </c>
      <c r="C51" s="13">
        <f>1.7328*(0.92/0.95)</f>
        <v>1.67808</v>
      </c>
    </row>
    <row r="52" spans="1:3" x14ac:dyDescent="0.4">
      <c r="A52" s="15">
        <v>17</v>
      </c>
      <c r="B52" s="17">
        <v>320</v>
      </c>
      <c r="C52" s="45">
        <f>1.218375*(0.92/0.95)</f>
        <v>1.1799000000000002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Y8"/>
  <sheetViews>
    <sheetView workbookViewId="0">
      <selection activeCell="C10" sqref="C10"/>
    </sheetView>
  </sheetViews>
  <sheetFormatPr defaultColWidth="9" defaultRowHeight="13.9" x14ac:dyDescent="0.4"/>
  <cols>
    <col min="1" max="1" width="17.46484375" style="43" bestFit="1" customWidth="1"/>
    <col min="2" max="2" width="12.46484375" style="43" bestFit="1" customWidth="1"/>
    <col min="3" max="25" width="12.33203125" style="43" bestFit="1" customWidth="1"/>
    <col min="26" max="26" width="10.1328125" style="43" bestFit="1" customWidth="1"/>
    <col min="27" max="16384" width="9" style="43"/>
  </cols>
  <sheetData>
    <row r="1" spans="1:25" x14ac:dyDescent="0.4">
      <c r="A1" s="33" t="s">
        <v>44</v>
      </c>
      <c r="B1" s="47" t="s">
        <v>20</v>
      </c>
      <c r="C1" s="47" t="s">
        <v>21</v>
      </c>
      <c r="D1" s="47" t="s">
        <v>22</v>
      </c>
      <c r="E1" s="47" t="s">
        <v>23</v>
      </c>
      <c r="F1" s="47" t="s">
        <v>24</v>
      </c>
      <c r="G1" s="47" t="s">
        <v>25</v>
      </c>
      <c r="H1" s="47" t="s">
        <v>26</v>
      </c>
      <c r="I1" s="47" t="s">
        <v>27</v>
      </c>
      <c r="J1" s="47" t="s">
        <v>28</v>
      </c>
      <c r="K1" s="47" t="s">
        <v>29</v>
      </c>
      <c r="L1" s="47" t="s">
        <v>30</v>
      </c>
      <c r="M1" s="47" t="s">
        <v>31</v>
      </c>
      <c r="N1" s="47" t="s">
        <v>32</v>
      </c>
      <c r="O1" s="47" t="s">
        <v>33</v>
      </c>
      <c r="P1" s="47" t="s">
        <v>34</v>
      </c>
      <c r="Q1" s="47" t="s">
        <v>35</v>
      </c>
      <c r="R1" s="47" t="s">
        <v>36</v>
      </c>
      <c r="S1" s="47" t="s">
        <v>37</v>
      </c>
      <c r="T1" s="47" t="s">
        <v>38</v>
      </c>
      <c r="U1" s="47" t="s">
        <v>39</v>
      </c>
      <c r="V1" s="47" t="s">
        <v>40</v>
      </c>
      <c r="W1" s="47" t="s">
        <v>41</v>
      </c>
      <c r="X1" s="47" t="s">
        <v>42</v>
      </c>
      <c r="Y1" s="48" t="s">
        <v>43</v>
      </c>
    </row>
    <row r="2" spans="1:25" x14ac:dyDescent="0.4">
      <c r="A2" s="9">
        <v>1</v>
      </c>
      <c r="B2" s="49">
        <v>0.56316831683168278</v>
      </c>
      <c r="C2" s="49">
        <v>0.51326732673267361</v>
      </c>
      <c r="D2" s="49">
        <v>0.48712871287128723</v>
      </c>
      <c r="E2" s="49">
        <v>0.47524752475247517</v>
      </c>
      <c r="F2" s="49">
        <v>0.47287128712871279</v>
      </c>
      <c r="G2" s="49">
        <v>0.48475247524752474</v>
      </c>
      <c r="H2" s="49">
        <v>0.52277227722772313</v>
      </c>
      <c r="I2" s="49">
        <v>0.62257425742574279</v>
      </c>
      <c r="J2" s="49">
        <v>0.70574257425742559</v>
      </c>
      <c r="K2" s="49">
        <v>0.73663366336633673</v>
      </c>
      <c r="L2" s="49">
        <v>0.75326732673267349</v>
      </c>
      <c r="M2" s="49">
        <v>0.76752475247524787</v>
      </c>
      <c r="N2" s="49">
        <v>0.77227722772277285</v>
      </c>
      <c r="O2" s="49">
        <v>0.76752475247524787</v>
      </c>
      <c r="P2" s="49">
        <v>0.76990099009901047</v>
      </c>
      <c r="Q2" s="49">
        <v>0.76039603960396074</v>
      </c>
      <c r="R2" s="49">
        <v>0.75089108910891111</v>
      </c>
      <c r="S2" s="49">
        <v>0.73900990099009911</v>
      </c>
      <c r="T2" s="49">
        <v>0.72237623762376235</v>
      </c>
      <c r="U2" s="49">
        <v>0.70099009900990084</v>
      </c>
      <c r="V2" s="49">
        <v>0.6914851485148511</v>
      </c>
      <c r="W2" s="49">
        <v>0.71049504950495046</v>
      </c>
      <c r="X2" s="49">
        <v>0.6914851485148511</v>
      </c>
      <c r="Y2" s="50">
        <v>0.62970297029702993</v>
      </c>
    </row>
    <row r="3" spans="1:25" x14ac:dyDescent="0.4">
      <c r="A3" s="9">
        <v>2</v>
      </c>
      <c r="B3" s="49">
        <v>0.5784525618887949</v>
      </c>
      <c r="C3" s="49">
        <v>0.54167781656129732</v>
      </c>
      <c r="D3" s="49">
        <v>0.51455887865571714</v>
      </c>
      <c r="E3" s="49">
        <v>0.51156661857401109</v>
      </c>
      <c r="F3" s="49">
        <v>0.51080521027888348</v>
      </c>
      <c r="G3" s="49">
        <v>0.52274550822039589</v>
      </c>
      <c r="H3" s="49">
        <v>0.63699390039007064</v>
      </c>
      <c r="I3" s="49">
        <v>0.74397776871712373</v>
      </c>
      <c r="J3" s="49">
        <v>0.82137651930803479</v>
      </c>
      <c r="K3" s="49">
        <v>0.83322400649670914</v>
      </c>
      <c r="L3" s="49">
        <v>0.83282251625864689</v>
      </c>
      <c r="M3" s="49">
        <v>0.81488137678379957</v>
      </c>
      <c r="N3" s="49">
        <v>0.81501648575454422</v>
      </c>
      <c r="O3" s="49">
        <v>0.82263772901861809</v>
      </c>
      <c r="P3" s="49">
        <v>0.79751139422654649</v>
      </c>
      <c r="Q3" s="49">
        <v>0.80667609882163749</v>
      </c>
      <c r="R3" s="49">
        <v>0.8605946420030931</v>
      </c>
      <c r="S3" s="49">
        <v>0.86908714125826714</v>
      </c>
      <c r="T3" s="49">
        <v>0.874</v>
      </c>
      <c r="U3" s="49">
        <v>0.83619709593912872</v>
      </c>
      <c r="V3" s="49">
        <v>0.80100292955240593</v>
      </c>
      <c r="W3" s="49">
        <v>0.71722263815317666</v>
      </c>
      <c r="X3" s="49">
        <v>0.63096237713957737</v>
      </c>
      <c r="Y3" s="50">
        <v>0.54352548275462131</v>
      </c>
    </row>
    <row r="4" spans="1:25" x14ac:dyDescent="0.4">
      <c r="A4" s="15">
        <v>3</v>
      </c>
      <c r="B4" s="51">
        <f>AVERAGE(B2:B3)</f>
        <v>0.5708104393602389</v>
      </c>
      <c r="C4" s="51">
        <f t="shared" ref="C4:Y4" si="0">AVERAGE(C2:C3)</f>
        <v>0.52747257164698547</v>
      </c>
      <c r="D4" s="51">
        <f t="shared" si="0"/>
        <v>0.50084379576350213</v>
      </c>
      <c r="E4" s="51">
        <f t="shared" si="0"/>
        <v>0.49340707166324316</v>
      </c>
      <c r="F4" s="51">
        <f t="shared" si="0"/>
        <v>0.49183824870379811</v>
      </c>
      <c r="G4" s="51">
        <f t="shared" si="0"/>
        <v>0.50374899173396037</v>
      </c>
      <c r="H4" s="51">
        <f t="shared" si="0"/>
        <v>0.57988308880889683</v>
      </c>
      <c r="I4" s="51">
        <f t="shared" si="0"/>
        <v>0.68327601307143326</v>
      </c>
      <c r="J4" s="51">
        <f t="shared" si="0"/>
        <v>0.76355954678273019</v>
      </c>
      <c r="K4" s="51">
        <f t="shared" si="0"/>
        <v>0.78492883493152288</v>
      </c>
      <c r="L4" s="51">
        <f t="shared" si="0"/>
        <v>0.79304492149566019</v>
      </c>
      <c r="M4" s="51">
        <f t="shared" si="0"/>
        <v>0.79120306462952372</v>
      </c>
      <c r="N4" s="51">
        <f t="shared" si="0"/>
        <v>0.79364685673865853</v>
      </c>
      <c r="O4" s="51">
        <f t="shared" si="0"/>
        <v>0.79508124074693298</v>
      </c>
      <c r="P4" s="51">
        <f t="shared" si="0"/>
        <v>0.78370619216277848</v>
      </c>
      <c r="Q4" s="51">
        <f t="shared" si="0"/>
        <v>0.78353606921279906</v>
      </c>
      <c r="R4" s="51">
        <f t="shared" si="0"/>
        <v>0.80574286555600216</v>
      </c>
      <c r="S4" s="51">
        <f t="shared" si="0"/>
        <v>0.80404852112418312</v>
      </c>
      <c r="T4" s="51">
        <f t="shared" si="0"/>
        <v>0.79818811881188112</v>
      </c>
      <c r="U4" s="51">
        <f t="shared" si="0"/>
        <v>0.76859359747451483</v>
      </c>
      <c r="V4" s="51">
        <f t="shared" si="0"/>
        <v>0.74624403903362846</v>
      </c>
      <c r="W4" s="51">
        <f t="shared" si="0"/>
        <v>0.71385884382906362</v>
      </c>
      <c r="X4" s="51">
        <f t="shared" si="0"/>
        <v>0.66122376282721418</v>
      </c>
      <c r="Y4" s="52">
        <f t="shared" si="0"/>
        <v>0.58661422652582562</v>
      </c>
    </row>
    <row r="8" spans="1:25" x14ac:dyDescent="0.4">
      <c r="A8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8168889431442"/>
  </sheetPr>
  <dimension ref="A1:AA7"/>
  <sheetViews>
    <sheetView tabSelected="1" workbookViewId="0">
      <selection activeCell="J22" sqref="J22"/>
    </sheetView>
  </sheetViews>
  <sheetFormatPr defaultRowHeight="13.9" x14ac:dyDescent="0.4"/>
  <cols>
    <col min="1" max="2" width="9.06640625" style="24"/>
    <col min="3" max="3" width="9.1328125" style="24" bestFit="1" customWidth="1"/>
    <col min="4" max="16384" width="9.06640625" style="24"/>
  </cols>
  <sheetData>
    <row r="1" spans="1:27" x14ac:dyDescent="0.4">
      <c r="A1" s="33" t="s">
        <v>44</v>
      </c>
      <c r="B1" s="2" t="s">
        <v>2</v>
      </c>
      <c r="C1" s="47" t="s">
        <v>45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52</v>
      </c>
      <c r="K1" s="47" t="s">
        <v>53</v>
      </c>
      <c r="L1" s="47" t="s">
        <v>54</v>
      </c>
      <c r="M1" s="47" t="s">
        <v>55</v>
      </c>
      <c r="N1" s="47" t="s">
        <v>56</v>
      </c>
      <c r="O1" s="47" t="s">
        <v>57</v>
      </c>
      <c r="P1" s="47" t="s">
        <v>58</v>
      </c>
      <c r="Q1" s="47" t="s">
        <v>59</v>
      </c>
      <c r="R1" s="47" t="s">
        <v>60</v>
      </c>
      <c r="S1" s="47" t="s">
        <v>61</v>
      </c>
      <c r="T1" s="47" t="s">
        <v>62</v>
      </c>
      <c r="U1" s="47" t="s">
        <v>63</v>
      </c>
      <c r="V1" s="47" t="s">
        <v>64</v>
      </c>
      <c r="W1" s="47" t="s">
        <v>65</v>
      </c>
      <c r="X1" s="47" t="s">
        <v>66</v>
      </c>
      <c r="Y1" s="47" t="s">
        <v>67</v>
      </c>
      <c r="Z1" s="48" t="s">
        <v>68</v>
      </c>
    </row>
    <row r="2" spans="1:27" x14ac:dyDescent="0.4">
      <c r="A2" s="9">
        <v>1</v>
      </c>
      <c r="B2" s="10" t="s">
        <v>5</v>
      </c>
      <c r="C2" s="53">
        <v>0.441818181818182</v>
      </c>
      <c r="D2" s="53">
        <v>0.45272727272727298</v>
      </c>
      <c r="E2" s="53">
        <v>0.39818181818181803</v>
      </c>
      <c r="F2" s="53">
        <v>0.25636363636363602</v>
      </c>
      <c r="G2" s="53">
        <v>0.37636363636363601</v>
      </c>
      <c r="H2" s="53">
        <v>0.41454545454545499</v>
      </c>
      <c r="I2" s="53">
        <v>0.41454545454545499</v>
      </c>
      <c r="J2" s="53">
        <v>0.43636363636363601</v>
      </c>
      <c r="K2" s="53">
        <v>0.43636363636363601</v>
      </c>
      <c r="L2" s="53">
        <v>0.42</v>
      </c>
      <c r="M2" s="53">
        <v>0.321818181818182</v>
      </c>
      <c r="N2" s="53">
        <v>0.22909090909090901</v>
      </c>
      <c r="O2" s="53">
        <v>0.16909090909090899</v>
      </c>
      <c r="P2" s="53">
        <v>0.20181818181818201</v>
      </c>
      <c r="Q2" s="53">
        <v>0.18</v>
      </c>
      <c r="R2" s="53">
        <v>0.15818181818181801</v>
      </c>
      <c r="S2" s="53">
        <v>0.163636363636364</v>
      </c>
      <c r="T2" s="53">
        <v>0.22363636363636399</v>
      </c>
      <c r="U2" s="53">
        <v>0.13636363636363599</v>
      </c>
      <c r="V2" s="53">
        <v>0.18</v>
      </c>
      <c r="W2" s="53">
        <v>0.18</v>
      </c>
      <c r="X2" s="53">
        <v>0.130909090909091</v>
      </c>
      <c r="Y2" s="53">
        <v>0.12545454545454501</v>
      </c>
      <c r="Z2" s="54">
        <v>0.15272727272727299</v>
      </c>
      <c r="AA2" s="55"/>
    </row>
    <row r="3" spans="1:27" x14ac:dyDescent="0.4">
      <c r="A3" s="9">
        <v>1</v>
      </c>
      <c r="B3" s="10" t="s">
        <v>102</v>
      </c>
      <c r="C3" s="53">
        <v>0.34210909090909064</v>
      </c>
      <c r="D3" s="53">
        <v>0.38059636363636301</v>
      </c>
      <c r="E3" s="53">
        <v>0.38059636363636329</v>
      </c>
      <c r="F3" s="53">
        <v>0.38059636363636329</v>
      </c>
      <c r="G3" s="53">
        <v>0.37204363636363669</v>
      </c>
      <c r="H3" s="53">
        <v>0.39770181818181799</v>
      </c>
      <c r="I3" s="53">
        <v>0.42763636363636326</v>
      </c>
      <c r="J3" s="53">
        <v>0.42336000000000007</v>
      </c>
      <c r="K3" s="53">
        <v>0.36776727272727266</v>
      </c>
      <c r="L3" s="53">
        <v>0.35066181818181796</v>
      </c>
      <c r="M3" s="53">
        <v>0.27796363636363675</v>
      </c>
      <c r="N3" s="53">
        <v>0.28223999999999999</v>
      </c>
      <c r="O3" s="53">
        <v>0.1753309090909094</v>
      </c>
      <c r="P3" s="53">
        <v>0.18388363636363672</v>
      </c>
      <c r="Q3" s="53">
        <v>0.23947636363636404</v>
      </c>
      <c r="R3" s="53">
        <v>0.22664727272727267</v>
      </c>
      <c r="S3" s="53">
        <v>0.20954181818181797</v>
      </c>
      <c r="T3" s="53">
        <v>0.15822545454545472</v>
      </c>
      <c r="U3" s="53">
        <v>0.13256727272727264</v>
      </c>
      <c r="V3" s="53">
        <v>0.16677818181818205</v>
      </c>
      <c r="W3" s="53">
        <v>0.25230545454545467</v>
      </c>
      <c r="X3" s="53">
        <v>0.29934545454545475</v>
      </c>
      <c r="Y3" s="53">
        <v>0.27796363636363675</v>
      </c>
      <c r="Z3" s="54">
        <v>0.26513454545454529</v>
      </c>
      <c r="AA3" s="55"/>
    </row>
    <row r="4" spans="1:27" x14ac:dyDescent="0.4">
      <c r="A4" s="9">
        <v>2</v>
      </c>
      <c r="B4" s="10" t="s">
        <v>5</v>
      </c>
      <c r="C4" s="53">
        <v>0.130909090909091</v>
      </c>
      <c r="D4" s="53">
        <v>0.39818181818181803</v>
      </c>
      <c r="E4" s="53">
        <v>0.441818181818182</v>
      </c>
      <c r="F4" s="53">
        <v>0.45272727272727298</v>
      </c>
      <c r="G4" s="53">
        <v>0.45272727272727298</v>
      </c>
      <c r="H4" s="53">
        <v>0.44727272727272699</v>
      </c>
      <c r="I4" s="53">
        <v>0.37636363636363601</v>
      </c>
      <c r="J4" s="53">
        <v>0.38727272727272699</v>
      </c>
      <c r="K4" s="53">
        <v>0.42545454545454497</v>
      </c>
      <c r="L4" s="53">
        <v>0.41454545454545499</v>
      </c>
      <c r="M4" s="53">
        <v>0.42545454545454497</v>
      </c>
      <c r="N4" s="53">
        <v>0.32727272727272699</v>
      </c>
      <c r="O4" s="53">
        <v>0.27272727272727298</v>
      </c>
      <c r="P4" s="53">
        <v>0.321818181818182</v>
      </c>
      <c r="Q4" s="53">
        <v>0.267272727272727</v>
      </c>
      <c r="R4" s="53">
        <v>0.25090909090909103</v>
      </c>
      <c r="S4" s="53">
        <v>0.267272727272727</v>
      </c>
      <c r="T4" s="53">
        <v>0.22363636363636399</v>
      </c>
      <c r="U4" s="53">
        <v>0.15818181818181801</v>
      </c>
      <c r="V4" s="53">
        <v>0.24</v>
      </c>
      <c r="W4" s="53">
        <v>0.24545454545454501</v>
      </c>
      <c r="X4" s="53">
        <v>0.28363636363636402</v>
      </c>
      <c r="Y4" s="53">
        <v>0.28363636363636402</v>
      </c>
      <c r="Z4" s="54">
        <v>0.234545454545455</v>
      </c>
      <c r="AA4" s="55"/>
    </row>
    <row r="5" spans="1:27" x14ac:dyDescent="0.4">
      <c r="A5" s="9">
        <v>2</v>
      </c>
      <c r="B5" s="10" t="s">
        <v>102</v>
      </c>
      <c r="C5" s="53">
        <v>0.294545454545455</v>
      </c>
      <c r="D5" s="53">
        <v>0.40363636363636402</v>
      </c>
      <c r="E5" s="53">
        <v>0.39272727272727298</v>
      </c>
      <c r="F5" s="53">
        <v>0.39818181818181803</v>
      </c>
      <c r="G5" s="53">
        <v>0.43636363636363601</v>
      </c>
      <c r="H5" s="53">
        <v>0.44727272727272699</v>
      </c>
      <c r="I5" s="53">
        <v>0.37636363636363601</v>
      </c>
      <c r="J5" s="53">
        <v>0.33272727272727298</v>
      </c>
      <c r="K5" s="53">
        <v>0.37090909090909102</v>
      </c>
      <c r="L5" s="53">
        <v>0.39272727272727298</v>
      </c>
      <c r="M5" s="53">
        <v>0.40909090909090901</v>
      </c>
      <c r="N5" s="53">
        <v>0.39272727272727298</v>
      </c>
      <c r="O5" s="53">
        <v>0.37636363636363601</v>
      </c>
      <c r="P5" s="53">
        <v>0.33818181818181797</v>
      </c>
      <c r="Q5" s="53">
        <v>0.32727272727272699</v>
      </c>
      <c r="R5" s="53">
        <v>0.3</v>
      </c>
      <c r="S5" s="53">
        <v>0.24</v>
      </c>
      <c r="T5" s="53">
        <v>0.190909090909091</v>
      </c>
      <c r="U5" s="53">
        <v>0.24</v>
      </c>
      <c r="V5" s="53">
        <v>0.24</v>
      </c>
      <c r="W5" s="53">
        <v>0.174545454545455</v>
      </c>
      <c r="X5" s="53">
        <v>0.15272727272727299</v>
      </c>
      <c r="Y5" s="53">
        <v>0.147272727272727</v>
      </c>
      <c r="Z5" s="54">
        <v>0.13636363636363599</v>
      </c>
      <c r="AA5" s="55"/>
    </row>
    <row r="6" spans="1:27" x14ac:dyDescent="0.4">
      <c r="A6" s="9">
        <v>3</v>
      </c>
      <c r="B6" s="10" t="s">
        <v>5</v>
      </c>
      <c r="C6" s="53">
        <v>0.38727272727272699</v>
      </c>
      <c r="D6" s="53">
        <v>0.25636363636363602</v>
      </c>
      <c r="E6" s="53">
        <v>0.19636363636363599</v>
      </c>
      <c r="F6" s="53">
        <v>0.41454545454545499</v>
      </c>
      <c r="G6" s="53">
        <v>0.44727272727272699</v>
      </c>
      <c r="H6" s="53">
        <v>0.43090909090909102</v>
      </c>
      <c r="I6" s="53">
        <v>0.14181818181818201</v>
      </c>
      <c r="J6" s="53">
        <v>0.15272727272727299</v>
      </c>
      <c r="K6" s="53">
        <v>0.207272727272727</v>
      </c>
      <c r="L6" s="53">
        <v>0.174545454545455</v>
      </c>
      <c r="M6" s="53">
        <v>0.24545454545454501</v>
      </c>
      <c r="N6" s="53">
        <v>0.33272727272727298</v>
      </c>
      <c r="O6" s="53">
        <v>0.49090909090909102</v>
      </c>
      <c r="P6" s="53">
        <v>0.45818181818181802</v>
      </c>
      <c r="Q6" s="53">
        <v>0.49090909090909102</v>
      </c>
      <c r="R6" s="53">
        <v>0.52909090909090895</v>
      </c>
      <c r="S6" s="53">
        <v>0.49090909090909102</v>
      </c>
      <c r="T6" s="53">
        <v>0.44727272727272699</v>
      </c>
      <c r="U6" s="53">
        <v>0.49090909090909102</v>
      </c>
      <c r="V6" s="53">
        <v>0.49090909090909102</v>
      </c>
      <c r="W6" s="53">
        <v>0.47454545454545499</v>
      </c>
      <c r="X6" s="53">
        <v>0.39818181818181803</v>
      </c>
      <c r="Y6" s="53">
        <v>0.354545454545455</v>
      </c>
      <c r="Z6" s="54">
        <v>0.381818181818182</v>
      </c>
      <c r="AA6" s="55"/>
    </row>
    <row r="7" spans="1:27" x14ac:dyDescent="0.4">
      <c r="A7" s="15">
        <v>3</v>
      </c>
      <c r="B7" s="17" t="s">
        <v>102</v>
      </c>
      <c r="C7" s="56">
        <v>0.31832727272727279</v>
      </c>
      <c r="D7" s="56">
        <v>0.39211636363636349</v>
      </c>
      <c r="E7" s="56">
        <v>0.38666181818181811</v>
      </c>
      <c r="F7" s="56">
        <v>0.38938909090909068</v>
      </c>
      <c r="G7" s="56">
        <v>0.40420363636363632</v>
      </c>
      <c r="H7" s="56">
        <v>0.42248727272727249</v>
      </c>
      <c r="I7" s="56">
        <v>0.40199999999999964</v>
      </c>
      <c r="J7" s="56">
        <v>0.37804363636363653</v>
      </c>
      <c r="K7" s="56">
        <v>0.36933818181818184</v>
      </c>
      <c r="L7" s="56">
        <v>0.3716945454545455</v>
      </c>
      <c r="M7" s="56">
        <v>0.3435272727272729</v>
      </c>
      <c r="N7" s="56">
        <v>0.33748363636363649</v>
      </c>
      <c r="O7" s="56">
        <v>0.27584727272727272</v>
      </c>
      <c r="P7" s="56">
        <v>0.26103272727272736</v>
      </c>
      <c r="Q7" s="56">
        <v>0.28337454545454555</v>
      </c>
      <c r="R7" s="56">
        <v>0.26332363636363632</v>
      </c>
      <c r="S7" s="56">
        <v>0.22477090909090897</v>
      </c>
      <c r="T7" s="56">
        <v>0.17456727272727285</v>
      </c>
      <c r="U7" s="56">
        <v>0.18628363636363632</v>
      </c>
      <c r="V7" s="56">
        <v>0.20338909090909102</v>
      </c>
      <c r="W7" s="56">
        <v>0.21342545454545483</v>
      </c>
      <c r="X7" s="56">
        <v>0.22603636363636387</v>
      </c>
      <c r="Y7" s="56">
        <v>0.21261818181818187</v>
      </c>
      <c r="Z7" s="57">
        <v>0.20074909090909066</v>
      </c>
      <c r="AA7" s="55"/>
    </row>
  </sheetData>
  <sortState xmlns:xlrd2="http://schemas.microsoft.com/office/spreadsheetml/2017/richdata2" ref="A2:Z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440FD6F9-2C54-441D-B590-2951DD53DD0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ControlPara</vt:lpstr>
      <vt:lpstr>Generator</vt:lpstr>
      <vt:lpstr>Wind</vt:lpstr>
      <vt:lpstr>Storage</vt:lpstr>
      <vt:lpstr>Line</vt:lpstr>
      <vt:lpstr>Bus</vt:lpstr>
      <vt:lpstr>BusLoad</vt:lpstr>
      <vt:lpstr>LoadForeCurve</vt:lpstr>
      <vt:lpstr>WindForeCurve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{440FD6F9-2C54-441D-B590-2951DD53DD0B}</vt:lpwstr>
  </property>
</Properties>
</file>