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shiwork/Downloads/Starter_Code 3/"/>
    </mc:Choice>
  </mc:AlternateContent>
  <xr:revisionPtr revIDLastSave="0" documentId="8_{0053F3FE-826A-0045-A598-115B00C9F7C8}" xr6:coauthVersionLast="47" xr6:coauthVersionMax="47" xr10:uidLastSave="{00000000-0000-0000-0000-000000000000}"/>
  <bookViews>
    <workbookView xWindow="3500" yWindow="520" windowWidth="36060" windowHeight="21100" activeTab="2" xr2:uid="{00000000-000D-0000-FFFF-FFFF00000000}"/>
  </bookViews>
  <sheets>
    <sheet name="pivot1" sheetId="2" r:id="rId1"/>
    <sheet name="bonus" sheetId="5" r:id="rId2"/>
    <sheet name="bonus statistics" sheetId="9" r:id="rId3"/>
    <sheet name="Crowdfunding" sheetId="1" r:id="rId4"/>
  </sheets>
  <definedNames>
    <definedName name="_xlnm._FilterDatabase" localSheetId="3" hidden="1">Crowdfunding!$A$1:$T$1001</definedName>
    <definedName name="_xlchart.v1.0" hidden="1">'bonus statistics'!$E$25:$E$589</definedName>
    <definedName name="_xlchart.v1.1" hidden="1">'bonus statistics'!$I$25:$I$388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9" l="1" a="1"/>
  <c r="C7" i="9" s="1"/>
  <c r="B7" i="9" a="1"/>
  <c r="B7" i="9" s="1"/>
  <c r="B2" i="9" a="1"/>
  <c r="B2" i="9" s="1"/>
  <c r="O2" i="1"/>
  <c r="C6" i="9" a="1"/>
  <c r="C6" i="9" s="1"/>
  <c r="B6" i="9" a="1"/>
  <c r="B6" i="9" s="1"/>
  <c r="C5" i="9" a="1"/>
  <c r="C5" i="9" s="1"/>
  <c r="B5" i="9" a="1"/>
  <c r="B5" i="9" s="1"/>
  <c r="B4" i="9" a="1"/>
  <c r="B4" i="9" s="1"/>
  <c r="C4" i="9" a="1"/>
  <c r="C4" i="9" s="1"/>
  <c r="C3" i="9" a="1"/>
  <c r="C3" i="9" s="1"/>
  <c r="B3" i="9" a="1"/>
  <c r="B3" i="9" s="1"/>
  <c r="C2" i="9" a="1"/>
  <c r="C2" i="9" s="1"/>
  <c r="C3" i="5"/>
  <c r="C4" i="5"/>
  <c r="D12" i="5"/>
  <c r="D11" i="5"/>
  <c r="D10" i="5"/>
  <c r="D9" i="5"/>
  <c r="D8" i="5"/>
  <c r="D7" i="5"/>
  <c r="D6" i="5"/>
  <c r="D5" i="5"/>
  <c r="D4" i="5"/>
  <c r="D3" i="5"/>
  <c r="C13" i="5"/>
  <c r="C12" i="5"/>
  <c r="C11" i="5"/>
  <c r="C10" i="5"/>
  <c r="C9" i="5"/>
  <c r="C8" i="5"/>
  <c r="C7" i="5"/>
  <c r="C6" i="5"/>
  <c r="C5" i="5"/>
  <c r="D13" i="5"/>
  <c r="D2" i="5"/>
  <c r="C2" i="5"/>
  <c r="B5" i="5"/>
  <c r="B10" i="5"/>
  <c r="B11" i="5"/>
  <c r="B12" i="5"/>
  <c r="B13" i="5"/>
  <c r="B9" i="5"/>
  <c r="B8" i="5"/>
  <c r="B7" i="5"/>
  <c r="B6" i="5"/>
  <c r="B4" i="5"/>
  <c r="B3" i="5"/>
  <c r="B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E2" i="5" l="1"/>
  <c r="H2" i="5" s="1"/>
  <c r="E13" i="5"/>
  <c r="F13" i="5" s="1"/>
  <c r="E3" i="5"/>
  <c r="G3" i="5" s="1"/>
  <c r="E4" i="5"/>
  <c r="H4" i="5" s="1"/>
  <c r="H8" i="5"/>
  <c r="H13" i="5"/>
  <c r="E12" i="5"/>
  <c r="F12" i="5" s="1"/>
  <c r="E11" i="5"/>
  <c r="F11" i="5" s="1"/>
  <c r="E10" i="5"/>
  <c r="E9" i="5"/>
  <c r="F9" i="5" s="1"/>
  <c r="E8" i="5"/>
  <c r="F8" i="5" s="1"/>
  <c r="E7" i="5"/>
  <c r="G7" i="5" s="1"/>
  <c r="E6" i="5"/>
  <c r="H6" i="5" s="1"/>
  <c r="E5" i="5"/>
  <c r="G6" i="5" l="1"/>
  <c r="G13" i="5"/>
  <c r="F2" i="5"/>
  <c r="G2" i="5"/>
  <c r="G9" i="5"/>
  <c r="H9" i="5"/>
  <c r="G4" i="5"/>
  <c r="F4" i="5"/>
  <c r="F3" i="5"/>
  <c r="H3" i="5"/>
  <c r="G10" i="5"/>
  <c r="H10" i="5"/>
  <c r="G11" i="5"/>
  <c r="H11" i="5"/>
  <c r="G12" i="5"/>
  <c r="F10" i="5"/>
  <c r="G5" i="5"/>
  <c r="H5" i="5"/>
  <c r="H12" i="5"/>
  <c r="F5" i="5"/>
  <c r="H7" i="5"/>
  <c r="F7" i="5"/>
  <c r="G8" i="5"/>
  <c r="F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<sst xmlns="http://schemas.openxmlformats.org/spreadsheetml/2006/main" count="9066" uniqueCount="2117">
  <si>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</si>
  <si>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</si>
  <si>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</si>
  <si>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</si>
  <si>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</si>
  <si>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</si>
  <si>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</si>
  <si>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</si>
  <si>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</si>
  <si>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</si>
  <si>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</si>
  <si>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</si>
  <si>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</si>
  <si>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</si>
  <si>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</si>
  <si>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</si>
  <si>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</si>
  <si>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</si>
  <si>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</si>
  <si>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</si>
  <si>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</si>
  <si>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</si>
  <si>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</si>
  <si>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</si>
  <si>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</si>
  <si>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</si>
  <si>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</si>
  <si>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</si>
  <si>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</si>
  <si>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</si>
  <si>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</si>
  <si>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</si>
  <si>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</si>
  <si>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</si>
  <si>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</si>
  <si>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</si>
  <si>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</si>
  <si>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</si>
  <si>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</si>
  <si>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</si>
  <si>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</si>
  <si>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</si>
  <si>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</si>
  <si>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</si>
  <si>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</si>
  <si>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</si>
  <si>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</si>
  <si>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</si>
  <si>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</si>
  <si>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</si>
  <si>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</si>
  <si>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</si>
  <si>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</si>
  <si>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</si>
  <si>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</si>
  <si>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</si>
  <si>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</si>
  <si>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</si>
  <si>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</si>
  <si>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</si>
  <si>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</si>
  <si>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</si>
  <si>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</si>
  <si>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</si>
  <si>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</si>
  <si>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</si>
  <si>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</si>
  <si>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</si>
  <si>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</si>
  <si>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</si>
  <si>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</si>
  <si>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</si>
  <si>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</si>
  <si>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</si>
  <si>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</si>
  <si>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</si>
  <si>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</si>
  <si>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</si>
  <si>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</si>
  <si>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</si>
  <si>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</si>
  <si>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</si>
  <si>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</si>
  <si>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</si>
  <si>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</si>
  <si>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</si>
  <si>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</si>
  <si>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</si>
  <si>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</si>
  <si>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</si>
  <si>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</si>
  <si>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</si>
  <si>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</si>
  <si>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</si>
  <si>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</si>
  <si>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</si>
  <si>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</si>
  <si>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</si>
  <si>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</si>
  <si>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</si>
  <si>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</si>
  <si>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</si>
  <si>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</si>
  <si>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</si>
  <si>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</si>
  <si>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</si>
  <si>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</si>
  <si>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</si>
  <si>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</si>
  <si>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</si>
  <si>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</si>
  <si>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</si>
  <si>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</si>
  <si>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</si>
  <si>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</si>
  <si>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</si>
  <si>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</si>
  <si>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</si>
  <si>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</si>
  <si>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</si>
  <si>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</si>
  <si>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</si>
  <si>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</si>
  <si>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</si>
  <si>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</si>
  <si>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</si>
  <si>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</si>
  <si>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</si>
  <si>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</si>
  <si>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</si>
  <si>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</si>
  <si>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</si>
  <si>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</si>
  <si>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</si>
  <si>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</si>
  <si>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</si>
  <si>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</si>
  <si>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</si>
  <si>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</si>
  <si>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</si>
  <si>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</si>
  <si>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</si>
  <si>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</si>
  <si>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</si>
  <si>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</si>
  <si>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</si>
  <si>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</si>
  <si>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</si>
  <si>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</si>
  <si>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</si>
  <si>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</si>
  <si>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</si>
  <si>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</si>
  <si>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</si>
  <si>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</si>
  <si>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</si>
  <si>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</si>
  <si>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</si>
  <si>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</si>
  <si>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</si>
  <si>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</si>
  <si>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</si>
  <si>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</si>
  <si>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</si>
  <si>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</si>
  <si>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</si>
  <si>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</si>
  <si>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</si>
  <si>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</si>
  <si>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</si>
  <si>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</si>
  <si>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</si>
  <si>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</si>
  <si>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</si>
  <si>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</si>
  <si>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</si>
  <si>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</si>
  <si>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</si>
  <si>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</si>
  <si>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</si>
  <si>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</si>
  <si>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</si>
  <si>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</si>
  <si>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</si>
  <si>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</si>
  <si>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</si>
  <si>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</si>
  <si>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</si>
  <si>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</si>
  <si>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</si>
  <si>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</si>
  <si>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</si>
  <si>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</si>
  <si>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</si>
  <si>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</si>
  <si>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</si>
  <si>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</si>
  <si>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</si>
  <si>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</si>
  <si>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</si>
  <si>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</si>
  <si>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</si>
  <si>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</si>
  <si>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</si>
  <si>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</si>
  <si>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</si>
  <si>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</si>
  <si>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</si>
  <si>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</si>
  <si>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</si>
  <si>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</si>
  <si>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</si>
  <si>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</si>
  <si>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</si>
  <si>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</si>
  <si>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</si>
  <si>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</si>
  <si>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</si>
  <si>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</si>
  <si>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</si>
  <si>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</si>
  <si>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</si>
  <si>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</si>
  <si>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</si>
  <si>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</si>
  <si>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</si>
  <si>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</si>
  <si>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</si>
  <si>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</si>
  <si>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</si>
  <si>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</si>
  <si>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</si>
  <si>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</si>
  <si>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</si>
  <si>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</si>
  <si>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</si>
  <si>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</si>
  <si>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</si>
  <si>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</si>
  <si>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</si>
  <si>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</si>
  <si>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</si>
  <si>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</si>
  <si>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</si>
  <si>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</si>
  <si>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</si>
  <si>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</si>
  <si>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</si>
  <si>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</si>
  <si>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</si>
  <si>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</si>
  <si>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</si>
  <si>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</si>
  <si>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</si>
  <si>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</si>
  <si>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</si>
  <si>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</si>
  <si>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</si>
  <si>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</si>
  <si>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</si>
  <si>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</si>
  <si>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</si>
  <si>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</si>
  <si>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</si>
  <si>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</si>
  <si>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</si>
  <si>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</si>
  <si>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</si>
  <si>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</si>
  <si>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</si>
  <si>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</si>
  <si>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</si>
  <si>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</si>
  <si>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</si>
  <si>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</si>
  <si>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</si>
  <si>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</si>
  <si>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</si>
  <si>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</si>
  <si>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</si>
  <si>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</si>
  <si>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</si>
  <si>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</si>
  <si>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</si>
  <si>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</si>
  <si>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</si>
  <si>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</si>
  <si>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</si>
  <si>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</si>
  <si>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</si>
  <si>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</si>
  <si>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</si>
  <si>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</si>
  <si>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</si>
  <si>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</si>
  <si>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</si>
  <si>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</si>
  <si>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</si>
  <si>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</si>
  <si>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</si>
  <si>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</si>
  <si>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</si>
  <si>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</si>
  <si>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</si>
  <si>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</si>
  <si>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</si>
  <si>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</si>
  <si>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</si>
  <si>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</si>
  <si>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</si>
  <si>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</si>
  <si>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</si>
  <si>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</si>
  <si>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</si>
  <si>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</si>
  <si>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</si>
  <si>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</si>
  <si>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</si>
  <si>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</si>
  <si>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</si>
  <si>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</si>
  <si>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</si>
  <si>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</si>
  <si>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</si>
  <si>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</si>
  <si>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</si>
  <si>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</si>
  <si>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</si>
  <si>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</si>
  <si>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</si>
  <si>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</si>
  <si>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</si>
  <si>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</si>
  <si>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</si>
  <si>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</si>
  <si>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</si>
  <si>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</si>
  <si>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</si>
  <si>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</si>
  <si>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</si>
  <si>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</si>
  <si>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</si>
  <si>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</si>
  <si>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</si>
  <si>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</si>
  <si>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</si>
  <si>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</si>
  <si>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</si>
  <si>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</si>
  <si>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</si>
  <si>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</si>
  <si>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</si>
  <si>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</si>
  <si>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</si>
  <si>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</si>
  <si>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</si>
  <si>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</si>
  <si>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</si>
  <si>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</si>
  <si>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</si>
  <si>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</si>
  <si>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</si>
  <si>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</si>
  <si>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</si>
  <si>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</si>
  <si>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</si>
  <si>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</si>
  <si>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</si>
  <si>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</si>
  <si>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</si>
  <si>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</si>
  <si>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</si>
  <si>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</si>
  <si>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</si>
  <si>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</si>
  <si>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</si>
  <si>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</si>
  <si>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</si>
  <si>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</si>
  <si>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</si>
  <si>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</si>
  <si>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</si>
  <si>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</si>
  <si>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</si>
  <si>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</si>
  <si>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</si>
  <si>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</si>
  <si>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</si>
  <si>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</si>
  <si>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</si>
  <si>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</si>
  <si>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</si>
  <si>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</si>
  <si>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</si>
  <si>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</si>
  <si>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</si>
  <si>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</si>
  <si>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</si>
  <si>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</si>
  <si>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</si>
  <si>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</si>
  <si>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</si>
  <si>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</si>
  <si>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</si>
  <si>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</si>
  <si>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</si>
  <si>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</si>
  <si>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</si>
  <si>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</si>
  <si>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</si>
  <si>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</si>
  <si>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</si>
  <si>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</si>
  <si>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</si>
  <si>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</si>
  <si>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</si>
  <si>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</si>
  <si>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</si>
  <si>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</si>
  <si>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</si>
  <si>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</si>
  <si>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</si>
  <si>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</si>
  <si>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</si>
  <si>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</si>
  <si>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</si>
  <si>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</si>
  <si>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</si>
  <si>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</si>
  <si>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</si>
  <si>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</si>
  <si>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</si>
  <si>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</si>
  <si>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</si>
  <si>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</si>
  <si>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</si>
  <si>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</si>
  <si>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</si>
  <si>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</si>
  <si>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</si>
  <si>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</si>
  <si>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</si>
  <si>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</si>
  <si>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</si>
  <si>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</si>
  <si>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</si>
  <si>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</si>
  <si>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</si>
  <si>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</si>
  <si>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</si>
  <si>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</si>
  <si>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</si>
  <si>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</si>
  <si>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</si>
  <si>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</si>
  <si>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</si>
  <si>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</si>
  <si>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</si>
  <si>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</si>
  <si>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</si>
  <si>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</si>
  <si>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</si>
  <si>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</si>
  <si>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</si>
  <si>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</si>
  <si>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</si>
  <si>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</si>
  <si>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</si>
  <si>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</si>
  <si>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</si>
  <si>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</si>
  <si>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</si>
  <si>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</si>
  <si>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</si>
  <si>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</si>
  <si>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</si>
  <si>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</si>
  <si>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</si>
  <si>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</si>
  <si>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</si>
  <si>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</si>
  <si>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</si>
  <si>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</si>
  <si>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</si>
  <si>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</si>
  <si>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</si>
  <si>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</si>
  <si>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</si>
  <si>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</si>
  <si>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</si>
  <si>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</si>
  <si>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</si>
  <si>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</si>
  <si>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</si>
  <si>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</si>
  <si>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</si>
  <si>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</si>
  <si>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</si>
  <si>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</si>
  <si>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</si>
  <si>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</si>
  <si>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</si>
  <si>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</si>
  <si>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</si>
  <si>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</si>
  <si>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</si>
  <si>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</si>
  <si>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</si>
  <si>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</si>
  <si>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</si>
  <si>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</si>
  <si>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</si>
  <si>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</si>
  <si>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</si>
  <si>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</si>
  <si>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</si>
  <si>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</si>
  <si>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</si>
  <si>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</si>
  <si>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</si>
  <si>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</si>
  <si>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</si>
  <si>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</si>
  <si>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</si>
  <si>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</si>
  <si>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</si>
  <si>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</si>
  <si>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</si>
  <si>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</si>
  <si>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</si>
  <si>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</si>
  <si>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</si>
  <si>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</si>
  <si>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</si>
  <si>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</si>
  <si>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</si>
  <si>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</si>
  <si>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</si>
  <si>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</si>
  <si>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</si>
  <si>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</si>
  <si>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</si>
  <si>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</si>
  <si>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</si>
  <si>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</si>
  <si>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</si>
  <si>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</si>
  <si>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</si>
  <si>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</si>
  <si>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</si>
  <si>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</si>
  <si>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</si>
  <si>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</si>
  <si>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</si>
  <si>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</si>
  <si>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</si>
  <si>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</si>
  <si>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</si>
  <si>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</si>
  <si>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</si>
  <si>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</si>
  <si>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</si>
  <si>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</si>
  <si>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</si>
  <si>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</si>
  <si>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</si>
  <si>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</si>
  <si>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</si>
  <si>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</si>
  <si>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</si>
  <si>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</si>
  <si>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</si>
  <si>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</si>
  <si>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</si>
  <si>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</si>
  <si>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</si>
  <si>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</si>
  <si>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</si>
  <si>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</si>
  <si>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</si>
  <si>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</si>
  <si>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</si>
  <si>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</si>
  <si>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</si>
  <si>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</si>
  <si>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</si>
  <si>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</si>
  <si>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</si>
  <si>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</si>
  <si>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</si>
  <si>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</si>
  <si>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</si>
  <si>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</si>
  <si>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</si>
  <si>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</si>
  <si>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</si>
  <si>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</si>
  <si>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</si>
  <si>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</si>
  <si>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</si>
  <si>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</si>
  <si>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</si>
  <si>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</si>
  <si>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</si>
  <si>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</si>
  <si>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</si>
  <si>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</si>
  <si>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</si>
  <si>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</si>
  <si>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</si>
  <si>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</si>
  <si>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</si>
  <si>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</si>
  <si>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</si>
  <si>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</si>
  <si>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</si>
  <si>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</si>
  <si>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</si>
  <si>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</si>
  <si>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</si>
  <si>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</si>
  <si>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</si>
  <si>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</si>
  <si>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</si>
  <si>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</si>
  <si>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</si>
  <si>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</si>
  <si>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</si>
  <si>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</si>
  <si>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</si>
  <si>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</si>
  <si>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</si>
  <si>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</si>
  <si>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</si>
  <si>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</si>
  <si>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</si>
  <si>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</si>
  <si>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</si>
  <si>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</si>
  <si>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</si>
  <si>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</si>
  <si>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</si>
  <si>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</si>
  <si>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</si>
  <si>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</si>
  <si>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</si>
  <si>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</si>
  <si>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</si>
  <si>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</si>
  <si>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</si>
  <si>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</si>
  <si>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</si>
  <si>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</si>
  <si>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</si>
  <si>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</si>
  <si>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</si>
  <si>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</si>
  <si>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</si>
  <si>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</si>
  <si>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</si>
  <si>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</si>
  <si>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</si>
  <si>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</si>
  <si>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</si>
  <si>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</si>
  <si>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</si>
  <si>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</si>
  <si>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</si>
  <si>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</si>
  <si>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</si>
  <si>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</si>
  <si>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</si>
  <si>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</si>
  <si>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</si>
  <si>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</si>
  <si>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</si>
  <si>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</si>
  <si>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</si>
  <si>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</si>
  <si>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</si>
  <si>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</si>
  <si>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</si>
  <si>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</si>
  <si>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</si>
  <si>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</si>
  <si>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</si>
  <si>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</si>
  <si>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</si>
  <si>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</si>
  <si>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</si>
  <si>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</si>
  <si>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</si>
  <si>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</si>
  <si>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</si>
  <si>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</si>
  <si>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</si>
  <si>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</si>
  <si>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</si>
  <si>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</si>
  <si>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</si>
  <si>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</si>
  <si>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</si>
  <si>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</si>
  <si>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</si>
  <si>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</si>
  <si>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</si>
  <si>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</si>
  <si>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</si>
  <si>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</si>
  <si>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</si>
  <si>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</si>
  <si>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</si>
  <si>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</si>
  <si>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</si>
  <si>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</si>
  <si>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</si>
  <si>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</si>
  <si>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</si>
  <si>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</si>
  <si>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</si>
  <si>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</si>
  <si>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</si>
  <si>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</si>
  <si>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</si>
  <si>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</si>
  <si>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</si>
  <si>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</si>
  <si>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</si>
  <si>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</si>
  <si>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</si>
  <si>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</si>
  <si>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</si>
  <si>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</si>
  <si>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</si>
  <si>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</si>
  <si>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</si>
  <si>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</si>
  <si>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</si>
  <si>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</si>
  <si>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</si>
  <si>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</si>
  <si>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</si>
  <si>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</si>
  <si>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</si>
  <si>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</si>
  <si>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</si>
  <si>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</si>
  <si>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</si>
  <si>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</si>
  <si>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</si>
  <si>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</si>
  <si>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</si>
  <si>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</si>
  <si>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</si>
  <si>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</si>
  <si>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</si>
  <si>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</si>
  <si>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</si>
  <si>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</si>
  <si>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</si>
  <si>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</si>
  <si>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</si>
  <si>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</si>
  <si>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</si>
  <si>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</si>
  <si>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</si>
  <si>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</si>
  <si>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</si>
  <si>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</si>
  <si>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</si>
  <si>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</si>
  <si>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</si>
  <si>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</si>
  <si>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</si>
  <si>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</si>
  <si>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</si>
  <si>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</si>
  <si>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</si>
  <si>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</si>
  <si>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</si>
  <si>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</si>
  <si>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</si>
  <si>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</si>
  <si>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</si>
  <si>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</si>
  <si>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</si>
  <si>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</si>
  <si>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</si>
  <si>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</si>
  <si>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</si>
  <si>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</si>
  <si>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</si>
  <si>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</si>
  <si>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</si>
  <si>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</si>
  <si>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</si>
  <si>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</si>
  <si>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</si>
  <si>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</si>
  <si>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</si>
  <si>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</si>
  <si>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</si>
  <si>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</si>
  <si>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</si>
  <si>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</si>
  <si>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</si>
  <si>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</si>
  <si>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</si>
  <si>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</si>
  <si>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</si>
  <si>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</si>
  <si>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</si>
  <si>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</si>
  <si>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</si>
  <si>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</si>
  <si>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</si>
  <si>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</si>
  <si>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</si>
  <si>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</si>
  <si>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</si>
  <si>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</si>
  <si>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</si>
  <si>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</si>
  <si>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</si>
  <si>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</si>
  <si>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</si>
  <si>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</si>
  <si>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</si>
  <si>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</si>
  <si>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</si>
  <si>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</si>
  <si>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</si>
  <si>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</si>
  <si>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</si>
  <si>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</si>
  <si>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</si>
  <si>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</si>
  <si>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</si>
  <si>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</si>
  <si>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</si>
  <si>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</si>
  <si>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</si>
  <si>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</si>
  <si>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</si>
  <si>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</si>
  <si>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</si>
  <si>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</si>
  <si>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</si>
  <si>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</si>
  <si>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</si>
  <si>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</si>
  <si>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</si>
  <si>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</si>
  <si>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</si>
  <si>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</si>
  <si>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</si>
  <si>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</si>
  <si>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</si>
  <si>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</si>
  <si>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</si>
  <si>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</si>
  <si>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</si>
  <si>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</si>
  <si>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</si>
  <si>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</si>
  <si>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</si>
  <si>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</si>
  <si>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</si>
  <si>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</si>
  <si>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</si>
  <si>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</si>
  <si>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</si>
  <si>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</si>
  <si>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</si>
  <si>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</si>
  <si>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</si>
  <si>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</si>
  <si>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</si>
  <si>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</si>
  <si>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</si>
  <si>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</si>
  <si>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</si>
  <si>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</si>
  <si>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</si>
  <si>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</si>
  <si>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</si>
  <si>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</si>
  <si>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</si>
  <si>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</si>
  <si>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</si>
  <si>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</si>
  <si>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</si>
  <si>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</si>
  <si>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</si>
  <si>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</si>
  <si>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</si>
  <si>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</si>
  <si>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</si>
  <si>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</si>
  <si>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</si>
  <si>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</si>
  <si>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</si>
  <si>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</si>
  <si>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</si>
  <si>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</si>
  <si>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</si>
  <si>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</si>
  <si>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</si>
  <si>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</si>
  <si>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</si>
  <si>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</si>
  <si>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</si>
  <si>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</si>
  <si>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</si>
  <si>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</si>
  <si>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</si>
  <si>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</si>
  <si>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</si>
  <si>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</si>
  <si>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</si>
  <si>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</si>
  <si>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</si>
  <si>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</si>
  <si>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</si>
  <si>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</si>
  <si>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</si>
  <si>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</si>
  <si>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</si>
  <si>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</si>
  <si>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</si>
  <si>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</si>
  <si>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</si>
  <si>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</si>
  <si>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</si>
  <si>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</si>
  <si>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</si>
  <si>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</si>
  <si>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</si>
  <si>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</si>
  <si>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</si>
  <si>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</si>
  <si>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</si>
  <si>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</si>
  <si>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</si>
  <si>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</si>
  <si>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</si>
  <si>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</si>
  <si>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</si>
  <si>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</si>
  <si>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</si>
  <si>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</si>
  <si>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</si>
  <si>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</si>
  <si>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</si>
  <si>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</si>
  <si>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</si>
  <si>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</si>
  <si>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</si>
  <si>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</si>
  <si>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</si>
  <si>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</si>
  <si>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</si>
  <si>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</si>
  <si>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</si>
  <si>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</si>
  <si>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</si>
  <si>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</si>
  <si>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</si>
  <si>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</si>
  <si>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</si>
  <si>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</si>
  <si>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</si>
  <si>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</si>
  <si>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</si>
  <si>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</si>
  <si>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</si>
  <si>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</si>
  <si>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</si>
  <si>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</si>
  <si>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</si>
  <si>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</si>
  <si>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</si>
  <si>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</si>
  <si>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</si>
  <si>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</si>
  <si>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</si>
  <si>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</si>
  <si>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</si>
  <si>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</si>
  <si>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</si>
  <si>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</si>
  <si>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</si>
  <si>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</si>
  <si>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</si>
  <si>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</si>
  <si>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</si>
  <si>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</si>
  <si>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</si>
  <si>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</si>
  <si>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</si>
  <si>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</si>
  <si>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</si>
  <si>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</si>
  <si>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</si>
  <si>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</si>
  <si>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</si>
  <si>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</si>
  <si>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</si>
  <si>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</si>
  <si>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</si>
  <si>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</si>
  <si>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</si>
  <si>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</si>
  <si>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</si>
  <si>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</si>
  <si>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</si>
  <si>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</si>
  <si>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</si>
  <si>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</si>
  <si>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</si>
  <si>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</si>
  <si>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</si>
  <si>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</si>
  <si>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</si>
  <si>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</si>
  <si>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</si>
  <si>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</si>
  <si>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</si>
  <si>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</si>
  <si>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</si>
  <si>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</si>
  <si>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</si>
  <si>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</si>
  <si>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</si>
  <si>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</si>
  <si>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</si>
  <si>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</si>
  <si>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</si>
  <si>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</si>
  <si>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</si>
  <si>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</si>
  <si>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</si>
  <si>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</si>
  <si>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</si>
  <si>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</si>
  <si>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</si>
  <si>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</si>
  <si>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</si>
  <si>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</si>
  <si>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</si>
  <si>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</si>
  <si>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</si>
  <si>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</si>
  <si>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</si>
  <si>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</si>
  <si>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</si>
  <si>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</si>
  <si>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</si>
  <si>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</si>
  <si>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</si>
  <si>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</si>
  <si>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</si>
  <si>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</si>
  <si>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</si>
  <si>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</si>
  <si>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</si>
  <si>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</si>
  <si>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</si>
  <si>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</si>
  <si>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</si>
  <si>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</si>
  <si>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</si>
  <si>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</si>
  <si>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</si>
  <si>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</si>
  <si>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</si>
  <si>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</si>
  <si>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</si>
  <si>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</si>
  <si>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</si>
  <si>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</si>
  <si>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</si>
  <si>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</si>
  <si>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</si>
  <si>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</si>
  <si>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</si>
  <si>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</si>
  <si>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</si>
  <si>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</si>
  <si>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</si>
  <si>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</si>
  <si>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</si>
  <si>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</si>
  <si>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</si>
  <si>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</si>
  <si>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</si>
  <si>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</si>
  <si>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</si>
  <si>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</si>
  <si>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</si>
  <si>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</si>
  <si>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</si>
  <si>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</si>
  <si>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</si>
  <si>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</si>
  <si>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</si>
  <si>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</si>
  <si>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</si>
  <si>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</si>
  <si>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</si>
  <si>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</si>
  <si>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</si>
  <si>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</si>
  <si>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</si>
  <si>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</si>
  <si>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</si>
  <si>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</si>
  <si>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</si>
  <si>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</si>
  <si>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</si>
  <si>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</si>
  <si>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</si>
  <si>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</si>
  <si>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</si>
  <si>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</si>
  <si>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</si>
  <si>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</si>
  <si>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</si>
  <si>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</si>
  <si>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</si>
  <si>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</si>
  <si>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</si>
  <si>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</si>
  <si>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</si>
  <si>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</si>
  <si>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</si>
  <si>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</si>
  <si>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</si>
  <si>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</si>
  <si>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</si>
  <si>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</si>
  <si>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</si>
  <si>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</si>
  <si>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</si>
  <si>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</si>
  <si>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</si>
  <si>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</si>
  <si>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</si>
  <si>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</si>
  <si>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</si>
  <si>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</si>
  <si>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</si>
  <si>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</si>
  <si>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</si>
  <si>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</si>
  <si>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</si>
  <si>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</si>
  <si>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</si>
  <si>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</si>
  <si>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</si>
  <si>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</si>
  <si>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</si>
  <si>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</si>
  <si>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</si>
  <si>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</si>
  <si>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</si>
  <si>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</si>
  <si>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</si>
  <si>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</si>
  <si>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</si>
  <si>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</si>
  <si>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</si>
  <si>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</si>
  <si>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</si>
  <si>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</si>
  <si>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</si>
  <si>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</si>
  <si>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</si>
  <si>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</si>
  <si>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</si>
  <si>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</si>
  <si>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</si>
  <si>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</si>
  <si>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</si>
  <si>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</si>
  <si>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</si>
  <si>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</si>
  <si>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</si>
  <si>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</si>
  <si>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</si>
  <si>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</si>
  <si>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</si>
  <si>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</si>
  <si>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</si>
  <si>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</si>
  <si>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</si>
  <si>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</si>
  <si>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</si>
  <si>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</si>
  <si>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</si>
  <si>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</si>
  <si>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</si>
  <si>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</si>
  <si>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</si>
  <si>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</si>
  <si>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</si>
  <si>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</si>
  <si>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</si>
  <si>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</si>
  <si>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</si>
  <si>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</si>
  <si>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</si>
  <si>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</si>
  <si>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</si>
  <si>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</si>
  <si>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</si>
  <si>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</si>
  <si>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</si>
  <si>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</si>
  <si>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</si>
  <si>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</si>
  <si>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</si>
  <si>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</si>
  <si>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</si>
  <si>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</si>
  <si>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</si>
  <si>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</si>
  <si>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</si>
  <si>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</si>
  <si>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</si>
  <si>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</si>
  <si>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</si>
  <si>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</si>
  <si>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</si>
  <si>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</si>
  <si>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</si>
  <si>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</si>
  <si>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</si>
  <si>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</si>
  <si>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</si>
  <si>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</si>
  <si>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</si>
  <si>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</si>
  <si>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</si>
  <si>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</si>
  <si>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</si>
  <si>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</si>
  <si>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</si>
  <si>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</si>
  <si>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</si>
  <si>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</si>
  <si>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</si>
  <si>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</si>
  <si>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</si>
  <si>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</si>
  <si>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</si>
  <si>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</si>
  <si>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</si>
  <si>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</si>
  <si>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</si>
  <si>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</si>
  <si>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</si>
  <si>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</si>
  <si>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</si>
  <si>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</si>
  <si>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</si>
  <si>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</si>
  <si>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</si>
  <si>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</si>
  <si>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</si>
  <si>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</si>
  <si>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</si>
  <si>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</si>
  <si>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</si>
  <si>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</si>
  <si>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</si>
  <si>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</si>
  <si>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</si>
  <si>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</si>
  <si>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</si>
  <si>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</si>
  <si>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</si>
  <si>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</si>
  <si>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</si>
  <si>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</si>
  <si>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</si>
  <si>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</si>
  <si>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</si>
  <si>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</si>
  <si>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</si>
  <si>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</si>
  <si>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</si>
  <si>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</si>
  <si>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</si>
  <si>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</si>
  <si>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</si>
  <si>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</si>
  <si>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</si>
  <si>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</si>
  <si>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</si>
  <si>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</si>
  <si>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</si>
  <si>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</si>
  <si>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</si>
  <si>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</si>
  <si>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</si>
  <si>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</si>
  <si>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</si>
  <si>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</si>
  <si>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</si>
  <si>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</si>
  <si>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</si>
  <si>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</si>
  <si>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</si>
  <si>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</si>
  <si>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</si>
  <si>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</si>
  <si>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</si>
  <si>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</si>
  <si>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</si>
  <si>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</si>
  <si>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</si>
  <si>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</si>
  <si>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</si>
  <si>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</si>
  <si>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</si>
  <si>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</si>
  <si>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</si>
  <si>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</si>
  <si>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</si>
  <si>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</si>
  <si>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</si>
  <si>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</si>
  <si>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</si>
  <si>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</si>
  <si>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</si>
  <si>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</si>
  <si>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</si>
  <si>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</si>
  <si>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</si>
  <si>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</si>
  <si>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</si>
  <si>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</si>
  <si>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</si>
  <si>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</si>
  <si>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</si>
  <si>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</si>
  <si>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</si>
  <si>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</si>
  <si>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</si>
  <si>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</si>
  <si>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</si>
  <si>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</si>
  <si>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</si>
  <si>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</si>
  <si>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</si>
  <si>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</si>
  <si>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</si>
  <si>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</si>
  <si>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</si>
  <si>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</si>
  <si>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</si>
  <si>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</si>
  <si>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</si>
  <si>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</si>
  <si>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</si>
  <si>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</si>
  <si>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</si>
  <si>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</si>
  <si>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</si>
  <si>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</si>
  <si>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</si>
  <si>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</si>
  <si>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</si>
  <si>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</si>
  <si>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</si>
  <si>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</si>
  <si>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</si>
  <si>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</si>
  <si>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</si>
  <si>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</si>
  <si>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</si>
  <si>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</si>
  <si>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</si>
  <si>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</si>
  <si>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</si>
  <si>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</si>
  <si>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</si>
  <si>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</si>
  <si>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</si>
  <si>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</si>
  <si>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</si>
  <si>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</si>
  <si>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</si>
  <si>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</si>
  <si>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</si>
  <si>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</si>
  <si>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</si>
  <si>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</si>
  <si>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</si>
  <si>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</si>
  <si>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</si>
  <si>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</si>
  <si>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</si>
  <si>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</si>
  <si>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</si>
  <si>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</si>
  <si>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</si>
  <si>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</si>
  <si>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</si>
  <si>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</si>
  <si>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</si>
  <si>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</si>
  <si>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</si>
  <si>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</si>
  <si>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</si>
  <si>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</si>
  <si>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</si>
  <si>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</si>
  <si>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</si>
  <si>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</si>
  <si>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</si>
  <si>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</si>
  <si>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</si>
  <si>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</si>
  <si>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</si>
  <si>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</si>
  <si>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</si>
  <si>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</si>
  <si>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</si>
  <si>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</si>
  <si>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</si>
  <si>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</si>
  <si>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</si>
  <si>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</si>
  <si>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</si>
  <si>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</si>
  <si>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</si>
  <si>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</si>
  <si>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</si>
  <si>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</si>
  <si>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</si>
  <si>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</si>
  <si>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</si>
  <si>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</si>
  <si>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</si>
  <si>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</si>
  <si>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</si>
  <si>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</si>
  <si>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</si>
  <si>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</si>
  <si>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</si>
  <si>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</si>
  <si>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</si>
  <si>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</si>
  <si>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</si>
  <si>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</si>
  <si>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</si>
  <si>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</si>
  <si>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</si>
  <si>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</si>
  <si>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</si>
  <si>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</si>
  <si>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</si>
  <si>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</si>
  <si>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</si>
  <si>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</si>
  <si>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</si>
  <si>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</si>
  <si>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</si>
  <si>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</si>
  <si>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</si>
  <si>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</si>
  <si>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</si>
  <si>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</si>
  <si>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</si>
  <si>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</si>
  <si>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</si>
  <si>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</si>
  <si>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</si>
  <si>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</si>
  <si>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</si>
  <si>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</si>
  <si>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</si>
  <si>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</si>
  <si>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</si>
  <si>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</si>
  <si>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</si>
  <si>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</si>
  <si>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</si>
  <si>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</si>
  <si>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</si>
  <si>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</si>
  <si>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</si>
  <si>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</si>
  <si>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</si>
  <si>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</si>
  <si>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</si>
  <si>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</si>
  <si>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</si>
  <si>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</si>
  <si>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</si>
  <si>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</si>
  <si>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</si>
  <si>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</si>
  <si>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</si>
  <si>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</si>
  <si>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</si>
  <si>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</si>
  <si>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</si>
  <si>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</si>
  <si>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</si>
  <si>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</si>
  <si>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</si>
  <si>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</si>
  <si>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</si>
  <si>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</si>
  <si>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</si>
  <si>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</si>
  <si>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</si>
  <si>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</si>
  <si>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</si>
  <si>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</si>
  <si>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</si>
  <si>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</si>
  <si>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</si>
  <si>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</si>
  <si>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</si>
  <si>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</si>
  <si>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</si>
  <si>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</si>
  <si>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</si>
  <si>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</si>
  <si>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</si>
  <si>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</si>
  <si>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</si>
  <si>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</si>
  <si>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</si>
  <si>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</si>
  <si>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</si>
  <si>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</si>
  <si>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</si>
  <si>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</si>
  <si>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</si>
  <si>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</si>
  <si>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</si>
  <si>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</si>
  <si>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</si>
  <si>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</si>
  <si>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</si>
  <si>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</si>
  <si>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</si>
  <si>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</si>
  <si>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</si>
  <si>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</si>
  <si>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</si>
  <si>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</si>
  <si>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</si>
  <si>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</si>
  <si>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</si>
  <si>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</si>
  <si>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</si>
  <si>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</si>
  <si>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</si>
  <si>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</si>
  <si>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</si>
  <si>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</si>
  <si>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</si>
  <si>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</si>
  <si>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</si>
  <si>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</si>
  <si>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</si>
  <si>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</si>
  <si>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</si>
  <si>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</si>
  <si>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</si>
  <si>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</si>
  <si>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</si>
  <si>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</si>
  <si>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</si>
  <si>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</si>
  <si>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</si>
  <si>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</si>
  <si>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</si>
  <si>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</si>
  <si>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</si>
  <si>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</si>
  <si>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</si>
  <si>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</si>
  <si>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</si>
  <si>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</si>
  <si>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</si>
  <si>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</si>
  <si>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</si>
  <si>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</si>
  <si>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</si>
  <si>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</si>
  <si>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</si>
  <si>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</si>
  <si>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</si>
  <si>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</si>
  <si>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</si>
  <si>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</si>
  <si>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</si>
  <si>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</si>
  <si>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</si>
  <si>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</si>
  <si>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</si>
  <si>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</si>
  <si>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</si>
  <si>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</si>
  <si>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</si>
  <si>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</si>
  <si>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</si>
  <si>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</si>
  <si>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</si>
  <si>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</si>
  <si>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</si>
  <si>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</si>
  <si>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</si>
  <si>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</si>
  <si>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</si>
  <si>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</si>
  <si>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</si>
  <si>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</si>
  <si>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</si>
  <si>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</si>
  <si>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</si>
  <si>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</si>
  <si>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</si>
  <si>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</si>
  <si>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</si>
  <si>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</si>
  <si>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</si>
  <si>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</si>
  <si>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</si>
  <si>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</si>
  <si>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</si>
  <si>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</si>
  <si>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</si>
  <si>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</si>
  <si>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</si>
  <si>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</si>
  <si>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</si>
  <si>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</si>
  <si>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</si>
  <si>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</si>
  <si>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</si>
  <si>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</si>
  <si>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</si>
  <si>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</si>
  <si>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</si>
  <si>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</si>
  <si>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</si>
  <si>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</si>
  <si>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</si>
  <si>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</si>
  <si>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</si>
  <si>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</si>
  <si>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</si>
  <si>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</si>
  <si>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</si>
  <si>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</si>
  <si>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</si>
  <si>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</si>
  <si>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</si>
  <si>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</si>
  <si>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</si>
  <si>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</si>
  <si>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</si>
  <si>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</si>
  <si>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</si>
  <si>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</si>
  <si>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</si>
  <si>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</si>
  <si>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</si>
  <si>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</si>
  <si>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</si>
  <si>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</si>
  <si>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</si>
  <si>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</si>
  <si>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</si>
  <si>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</si>
  <si>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</si>
  <si>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</si>
  <si>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</si>
  <si>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</si>
  <si>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</si>
  <si>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</si>
  <si>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</si>
  <si>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</si>
  <si>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</si>
  <si>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</si>
  <si>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</si>
  <si>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</si>
  <si>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</si>
  <si>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</si>
  <si>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</si>
  <si>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</si>
  <si>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</si>
  <si>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</si>
  <si>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</si>
  <si>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</si>
  <si>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</si>
  <si>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</si>
  <si>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</si>
  <si>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</si>
  <si>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</si>
  <si>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</si>
  <si>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</si>
  <si>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</si>
  <si>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</si>
  <si>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</si>
  <si>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</si>
  <si>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</si>
  <si>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</si>
  <si>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</si>
  <si>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</si>
  <si>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</si>
  <si>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</si>
  <si>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</si>
  <si>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</si>
  <si>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</si>
  <si>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</si>
  <si>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</si>
  <si>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</si>
  <si>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</si>
  <si>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</si>
  <si>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</si>
  <si>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</si>
  <si>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</si>
  <si>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</si>
  <si>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</si>
  <si>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</si>
  <si>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</si>
  <si>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</si>
  <si>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</si>
  <si>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</si>
  <si>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</si>
  <si>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</si>
  <si>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</si>
  <si>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</si>
  <si>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</si>
  <si>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</si>
  <si>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</si>
  <si>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</si>
  <si>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</si>
  <si>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</si>
  <si>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</si>
  <si>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</si>
  <si>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</si>
  <si>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</si>
  <si>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</si>
  <si>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</si>
  <si>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</si>
  <si>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</si>
  <si>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</si>
  <si>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</si>
  <si>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</si>
  <si>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</si>
  <si>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</si>
  <si>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</si>
  <si>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</si>
  <si>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</si>
  <si>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</si>
  <si>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</si>
  <si>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</si>
  <si>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</si>
  <si>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</si>
  <si>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</si>
  <si>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</si>
  <si>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</si>
  <si>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</si>
  <si>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</si>
  <si>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</si>
  <si>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</si>
  <si>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</si>
  <si>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</si>
  <si>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</si>
  <si>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</si>
  <si>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</si>
  <si>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</si>
  <si>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</si>
  <si>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</si>
  <si>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</si>
  <si>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</si>
  <si>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</si>
  <si>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</si>
  <si>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</si>
  <si>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</si>
  <si>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</si>
  <si>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</si>
  <si>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</si>
  <si>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</si>
  <si>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</si>
  <si>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</si>
  <si>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</si>
  <si>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</si>
  <si>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</si>
  <si>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</si>
  <si>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</si>
  <si>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</si>
  <si>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</si>
  <si>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</si>
  <si>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</si>
  <si>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</si>
  <si>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</si>
  <si>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</si>
  <si>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</si>
  <si>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</si>
  <si>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</si>
  <si>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</si>
  <si>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</si>
  <si>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</si>
  <si>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</si>
  <si>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</si>
  <si>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</si>
  <si>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</si>
  <si>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</si>
  <si>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</si>
  <si>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</si>
  <si>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</si>
  <si>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</si>
  <si>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</si>
  <si>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</si>
  <si>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</si>
  <si>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</si>
  <si>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</si>
  <si>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</si>
  <si>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</si>
  <si>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</si>
  <si>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</si>
  <si>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</si>
  <si>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</si>
  <si>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</si>
  <si>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</si>
  <si>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</si>
  <si>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</si>
  <si>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</si>
  <si>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</si>
  <si>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</si>
  <si>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</si>
  <si>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</si>
  <si>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</si>
  <si>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</si>
  <si>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</si>
  <si>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</si>
  <si>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</si>
  <si>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</si>
  <si>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</si>
  <si>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</si>
  <si>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</si>
  <si>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</si>
  <si>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</si>
  <si>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</si>
  <si>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</si>
  <si>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</si>
  <si>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</si>
  <si>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</si>
  <si>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</si>
  <si>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</si>
  <si>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</si>
  <si>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</si>
  <si>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</si>
  <si>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</si>
  <si>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</si>
  <si>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</si>
  <si>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</si>
  <si>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</si>
  <si>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</si>
  <si>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</si>
  <si>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</si>
  <si>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</si>
  <si>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</si>
  <si>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</si>
  <si>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</si>
  <si>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</si>
  <si>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</si>
  <si>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</si>
  <si>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</si>
  <si>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</si>
  <si>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</si>
  <si>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</si>
  <si>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</si>
  <si>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</si>
  <si>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</si>
  <si>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</si>
  <si>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</si>
  <si>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</si>
  <si>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</si>
  <si>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</si>
  <si>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</si>
  <si>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</si>
  <si>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</si>
  <si>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</si>
  <si>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</si>
  <si>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</si>
  <si>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</si>
  <si>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</si>
  <si>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</si>
  <si>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</si>
  <si>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</si>
  <si>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</si>
  <si>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</si>
  <si>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</si>
  <si>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</si>
  <si>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</si>
  <si>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</si>
  <si>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</si>
  <si>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</si>
  <si>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</si>
  <si>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</si>
  <si>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</si>
  <si>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</si>
  <si>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</si>
  <si>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</si>
  <si>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</si>
  <si>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</si>
  <si>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</si>
  <si>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</si>
  <si>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</si>
  <si>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</si>
  <si>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</si>
  <si>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</si>
  <si>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</si>
  <si>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</si>
  <si>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</si>
  <si>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</si>
  <si>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</si>
  <si>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</si>
  <si>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</si>
  <si>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</si>
  <si>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</si>
  <si>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</si>
  <si>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</si>
  <si>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</si>
  <si>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</si>
  <si>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</si>
  <si>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</si>
  <si>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</si>
  <si>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</si>
  <si>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</si>
  <si>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</si>
  <si>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</si>
  <si>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</si>
  <si>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</si>
  <si>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</si>
  <si>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</si>
  <si>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</si>
  <si>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</si>
  <si>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</si>
  <si>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</si>
  <si>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</si>
  <si>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</si>
  <si>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</si>
  <si>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</si>
  <si>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</si>
  <si>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</si>
  <si>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</si>
  <si>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</si>
  <si>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</si>
  <si>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</si>
  <si>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</si>
  <si>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</si>
  <si>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</si>
  <si>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</si>
  <si>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</si>
  <si>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</si>
  <si>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</si>
  <si>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</si>
  <si>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</si>
  <si>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</si>
  <si>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</si>
  <si>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</si>
  <si>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</si>
  <si>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</si>
  <si>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</si>
  <si>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</si>
  <si>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</si>
  <si>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</si>
  <si>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</si>
  <si>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</si>
  <si>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</si>
  <si>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</si>
  <si>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</si>
  <si>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</si>
  <si>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</si>
  <si>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</si>
  <si>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</si>
  <si>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</si>
  <si>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</si>
  <si>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</si>
  <si>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</si>
  <si>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</si>
  <si>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</si>
  <si>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</si>
  <si>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</si>
  <si>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</si>
  <si>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</si>
  <si>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</si>
  <si>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</si>
  <si>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</si>
  <si>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</si>
  <si>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</si>
  <si>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</si>
  <si>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</si>
  <si>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</si>
  <si>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</si>
  <si>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</si>
  <si>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</si>
  <si>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</si>
  <si>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</si>
  <si>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</si>
  <si>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</si>
  <si>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</si>
  <si>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</si>
  <si>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</si>
  <si>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</si>
  <si>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</si>
  <si>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</si>
  <si>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</si>
  <si>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</si>
  <si>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</si>
  <si>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</si>
  <si>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</si>
  <si>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</si>
  <si>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</si>
  <si>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</si>
  <si>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</si>
  <si>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</si>
  <si>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</si>
  <si>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</si>
  <si>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</si>
  <si>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</si>
  <si>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</si>
  <si>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</si>
  <si>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</si>
  <si>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</si>
  <si>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</si>
  <si>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</si>
  <si>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</si>
  <si>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</si>
  <si>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</si>
  <si>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</si>
  <si>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</si>
  <si>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</si>
  <si>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</si>
  <si>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</si>
  <si>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</si>
  <si>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</si>
  <si>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</si>
  <si>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</si>
  <si>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</si>
  <si>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</si>
  <si>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</si>
  <si>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</si>
  <si>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</si>
  <si>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</si>
  <si>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</si>
  <si>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</si>
  <si>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</si>
  <si>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</si>
  <si>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</si>
  <si>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</si>
  <si>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</si>
  <si>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</si>
  <si>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</si>
  <si>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</si>
  <si>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name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</si>
  <si>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</si>
  <si>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</si>
  <si>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</si>
  <si>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</si>
  <si>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</si>
  <si>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</si>
  <si>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</si>
  <si>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</si>
  <si>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</si>
  <si>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</si>
  <si>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</si>
  <si>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</si>
  <si>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</si>
  <si>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</si>
  <si>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</si>
  <si>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</si>
  <si>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</si>
  <si>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</si>
  <si>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</si>
  <si>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</si>
  <si>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</si>
  <si>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</si>
  <si>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</si>
  <si>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</si>
  <si>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</si>
  <si>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</si>
  <si>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</si>
  <si>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</si>
  <si>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</si>
  <si>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</si>
  <si>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</si>
  <si>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</si>
  <si>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</si>
  <si>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</si>
  <si>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</si>
  <si>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</si>
  <si>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</si>
  <si>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 of backers_count</t>
  </si>
  <si>
    <t xml:space="preserve">successful </t>
  </si>
  <si>
    <t xml:space="preserve">failed </t>
  </si>
  <si>
    <t xml:space="preserve">variance </t>
  </si>
  <si>
    <t>number of backers</t>
  </si>
  <si>
    <t xml:space="preserve">mean </t>
  </si>
  <si>
    <t xml:space="preserve">median </t>
  </si>
  <si>
    <t xml:space="preserve">minimum </t>
  </si>
  <si>
    <t xml:space="preserve">maximum </t>
  </si>
  <si>
    <t>SD</t>
  </si>
  <si>
    <t xml:space="preserve">in both successful companies, the mean is muchhigher than median, indicating the data might be right-skewed with potential high outliers, the median could be a better summary measure because it is less afected by extreme values.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</si>
</sst>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A5030B"/>
      <name val="Monaco"/>
      <family val="2"/>
    </font>
    <font>
      <sz val="14"/>
      <color rgb="FF2B2B2B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9" fillId="0" borderId="0" xfId="0" applyFont="1"/>
    <xf numFmtId="0" fontId="20" fillId="0" borderId="0" xfId="0" applyFont="1" applyAlignment="1">
      <alignment shrinkToFit="1"/>
    </xf>
    <xf numFmtId="0" fontId="20" fillId="0" borderId="0" xfId="0" applyFont="1"/>
    <xf numFmtId="9" fontId="19" fillId="0" borderId="0" xfId="0" applyNumberFormat="1" applyFont="1"/>
    <xf numFmtId="9" fontId="20" fillId="0" borderId="0" xfId="0" applyNumberFormat="1" applyFont="1" applyAlignment="1">
      <alignment shrinkToFit="1"/>
    </xf>
    <xf numFmtId="0" fontId="0" fillId="0" borderId="0" xfId="0" applyAlignment="1">
      <alignment horizontal="left" indent="1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[Week_1_Excel_Lishi_Cai.xlsx]pivot1!PivotTable1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B7-F445-839A-12542058FAF3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B7-F445-839A-12542058FAF3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B7-F445-839A-12542058FAF3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B7-F445-839A-12542058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7584944"/>
        <c:axId val="177586656"/>
      </c:barChart>
      <c:catAx>
        <c:axId val="17758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656"/>
        <c:crosses val="autoZero"/>
        <c:auto val="1"/>
        <c:lblAlgn val="ctr"/>
        <c:lblOffset val="100"/>
        <c:noMultiLvlLbl val="0"/>
      </c:catAx>
      <c:valAx>
        <c:axId val="1775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[Week_1_Excel_Lishi_Cai.xlsx]pivot1!PivotTable2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pivot1!$B$31:$B$32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pivot1!$A$33:$A$57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pivot1!$B$33:$B$57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B8-AC46-9739-F836C2426FB0}"/>
            </c:ext>
          </c:extLst>
        </c:ser>
        <c:ser>
          <c:idx val="1"/>
          <c:order val="1"/>
          <c:tx>
            <c:strRef>
              <c:f>pivot1!$C$31:$C$32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pivot1!$A$33:$A$57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pivot1!$C$33:$C$57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B8-AC46-9739-F836C2426FB0}"/>
            </c:ext>
          </c:extLst>
        </c:ser>
        <c:ser>
          <c:idx val="2"/>
          <c:order val="2"/>
          <c:tx>
            <c:strRef>
              <c:f>pivot1!$D$31:$D$32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pivot1!$A$33:$A$57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pivot1!$D$33:$D$57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B8-AC46-9739-F836C2426FB0}"/>
            </c:ext>
          </c:extLst>
        </c:ser>
        <c:ser>
          <c:idx val="3"/>
          <c:order val="3"/>
          <c:tx>
            <c:strRef>
              <c:f>pivot1!$E$31:$E$32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pivot1!$A$33:$A$57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pivot1!$E$33:$E$57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B8-AC46-9739-F836C2426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5060176"/>
        <c:axId val="314894864"/>
      </c:barChart>
      <c:catAx>
        <c:axId val="31506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94864"/>
        <c:crosses val="autoZero"/>
        <c:auto val="1"/>
        <c:lblAlgn val="ctr"/>
        <c:lblOffset val="100"/>
        <c:noMultiLvlLbl val="0"/>
      </c:catAx>
      <c:valAx>
        <c:axId val="3148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6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[Week_1_Excel_Lishi_Cai.xlsx]pivot1!PivotTable3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pivot1!$B$66:$B$67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pivot1!$A$68:$A$80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pivot1!$B$68:$B$80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1-C54B-859F-D41F67467B8E}"/>
            </c:ext>
          </c:extLst>
        </c:ser>
        <c:ser>
          <c:idx val="1"/>
          <c:order val="1"/>
          <c:tx>
            <c:strRef>
              <c:f>pivot1!$C$66:$C$67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pivot1!$A$68:$A$80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pivot1!$C$68:$C$80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1-C54B-859F-D41F67467B8E}"/>
            </c:ext>
          </c:extLst>
        </c:ser>
        <c:ser>
          <c:idx val="2"/>
          <c:order val="2"/>
          <c:tx>
            <c:strRef>
              <c:f>pivot1!$D$66:$D$67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pivot1!$A$68:$A$80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pivot1!$D$68:$D$80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1-C54B-859F-D41F67467B8E}"/>
            </c:ext>
          </c:extLst>
        </c:ser>
        <c:ser>
          <c:idx val="3"/>
          <c:order val="3"/>
          <c:tx>
            <c:strRef>
              <c:f>pivot1!$E$66:$E$67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pivot1!$A$68:$A$80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pivot1!$E$68:$E$80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91-C54B-859F-D41F67467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256160"/>
        <c:axId val="245281392"/>
      </c:lineChart>
      <c:catAx>
        <c:axId val="24525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81392"/>
        <c:crosses val="autoZero"/>
        <c:auto val="1"/>
        <c:lblAlgn val="ctr"/>
        <c:lblOffset val="100"/>
        <c:noMultiLvlLbl val="0"/>
      </c:catAx>
      <c:valAx>
        <c:axId val="2452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5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</a:t>
            </a:r>
            <a:r>
              <a:rPr lang="en-GB" baseline="0"/>
              <a:t>s based on Goal</a:t>
            </a:r>
            <a:endParaRPr lang="en-GB"/>
          </a:p>
        </c:rich>
      </c:tx>
      <c:layout>
        <c:manualLayout>
          <c:xMode val="edge"/>
          <c:yMode val="edge"/>
          <c:x val="0.4563052968195393"/>
          <c:y val="2.7177263971748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4-A348-A400-86F9DCBF7E19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4-A348-A400-86F9DCBF7E19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4-A348-A400-86F9DCBF7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144016"/>
        <c:axId val="359145728"/>
      </c:lineChart>
      <c:catAx>
        <c:axId val="35914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45728"/>
        <c:crosses val="autoZero"/>
        <c:auto val="1"/>
        <c:lblAlgn val="ctr"/>
        <c:lblOffset val="100"/>
        <c:noMultiLvlLbl val="0"/>
      </c:catAx>
      <c:valAx>
        <c:axId val="35914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4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successful_backers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successful_backers count</a:t>
          </a:r>
        </a:p>
      </cx:txPr>
    </cx:title>
    <cx:plotArea>
      <cx:plotAreaRegion>
        <cx:series layoutId="clusteredColumn" uniqueId="{B4AB6B11-0786-C444-BB8A-E3FC705390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failed_backer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failed_backer count</a:t>
          </a:r>
        </a:p>
      </cx:txPr>
    </cx:title>
    <cx:plotArea>
      <cx:plotAreaRegion>
        <cx:series layoutId="clusteredColumn" uniqueId="{A42AE732-643E-C44B-BA14-FA27B6F87FC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0</xdr:row>
      <xdr:rowOff>0</xdr:rowOff>
    </xdr:from>
    <xdr:to>
      <xdr:col>15</xdr:col>
      <xdr:colOff>787400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D9501-BFC0-08F8-9C83-E06AFF91D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685800</xdr:colOff>
      <xdr:row>28</xdr:row>
      <xdr:rowOff>107950</xdr:rowOff>
    </xdr:from>
    <xdr:to>
      <xdr:col>18</xdr:col>
      <xdr:colOff>152400</xdr:colOff>
      <xdr:row>57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5B101F-C1B9-1596-4F5E-710E8D06D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793750</xdr:colOff>
      <xdr:row>59</xdr:row>
      <xdr:rowOff>177800</xdr:rowOff>
    </xdr:from>
    <xdr:to>
      <xdr:col>16</xdr:col>
      <xdr:colOff>419100</xdr:colOff>
      <xdr:row>86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D7E723-C0A8-5517-093C-6454BE5F8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1050635</xdr:colOff>
      <xdr:row>15</xdr:row>
      <xdr:rowOff>13854</xdr:rowOff>
    </xdr:from>
    <xdr:to>
      <xdr:col>7</xdr:col>
      <xdr:colOff>1223819</xdr:colOff>
      <xdr:row>30</xdr:row>
      <xdr:rowOff>115455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701622-538B-AD7F-168C-CDFC4372B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9</xdr:row>
      <xdr:rowOff>88900</xdr:rowOff>
    </xdr:from>
    <xdr:to>
      <xdr:col>6</xdr:col>
      <xdr:colOff>127000</xdr:colOff>
      <xdr:row>23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90B336-211C-A645-B827-349F197845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1200" y="2260600"/>
              <a:ext cx="4572000" cy="3467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10</xdr:row>
      <xdr:rowOff>0</xdr:rowOff>
    </xdr:from>
    <xdr:to>
      <xdr:col>12</xdr:col>
      <xdr:colOff>25400</xdr:colOff>
      <xdr:row>22</xdr:row>
      <xdr:rowOff>215900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44B3686-B2D1-E84B-9ADE-8AADF0CBCF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13800" y="2413000"/>
              <a:ext cx="5130800" cy="311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hi Work" refreshedDate="45527.463522337966" createdVersion="8" refreshedVersion="8" minRefreshableVersion="3" recordCount="1000" xr:uid="{D3B2DAC7-D1A3-EC4B-BC3E-FC840FF9CE1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64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hi Work" refreshedDate="45532.789924999997" createdVersion="8" refreshedVersion="8" minRefreshableVersion="3" recordCount="1000" xr:uid="{8B0DFF10-0F46-9744-9EEE-F8721A4FFB0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64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 pivotCacheId="10212631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92.151898734177209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100.0161403508771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3.20833333333333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99.339622641509436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75.83333333333332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60.555555555555557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4.93832599118943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30.997175141242938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72.909090909090907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62.9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112.22222222222223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02.34545454545454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5.05102040816327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94.144999999999996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84.986725663716811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110.4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07.96236989591674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45.103703703703701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001483679525222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105.97134670487107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69.05555555555555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85.04494382022471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105.22535211267606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39.00374111485222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73.030674846625772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35.009459459459457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106.6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61.997747747747745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94.000622665006233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112.05426356589147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48.008849557522126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38.004334633723452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5.000184535892231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8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95.993893129770996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68.812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105.97196261682242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75.2611940298507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57.12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75.14141414141414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107.42342342342343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35.99549549549549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26.99887314874436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107.56122448979592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94.37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46.163043478260867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7.845637583892618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53.007815713698065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45.059405940594061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2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99.006816632583508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32.78666666666666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59.119617224880386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44.93333333333333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89.664122137404576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70.07926829268292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31.059701492537314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29.061611374407583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30.085937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84.998125000000002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2.00177541056369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58.040160642570278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111.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71.94736842105263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61.038135593220339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108.91666666666667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29.001722017220171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58.975609756097562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111.82352941176471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63.995555555555555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85.31578947368420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74.481481481481481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105.14772727272727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56.188235294117646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85.917647058823533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57.00296912114014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79.642857142857139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41.018181818181816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8.00477326968973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55.212598425196852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92.109489051094897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83.18333333333333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39.996000000000002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111.133689839572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90.563380281690144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61.108374384236456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83.022941970310384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110.76106194690266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89.458333333333329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57.849056603773583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109.99705449189985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3.96586345381526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7.99508196721311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48.927777777777777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37.666666666666664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64.999141999141997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106.6106194690265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27.009016393442622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91.1646341463414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56.054878048780488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31.017857142857142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66.513513513513516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89.00521648408972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103.46315789473684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95.27891156462584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75.895348837209298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107.57831325301204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51.31666666666667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71.983108108108112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108.9541420118343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3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94.938931297709928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109.6507936507936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44.001815980629537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86.794520547945211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30.992727272727272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94.791044776119406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69.7922077922077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3.003367003367003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110.0343300110742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25.997933274284026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49.987915407854985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101.7234042553191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47.083333333333336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89.944444444444443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78.96875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80.067669172932327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6.472727272727269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28.00187617260787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67.996725337699544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43.078651685393261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87.95597484276729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94.987234042553197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46.905982905982903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13793103448278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94.24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80.139130434782615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59.036809815950917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65.989247311827953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0.992530345471522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98.307692307692307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104.6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86.066666666666663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76.989583333333329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29.764705882352942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46.9195979899497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105.18691588785046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69.907692307692301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60.011588275391958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52.006220379146917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31.000176025347649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95.042492917847028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75.96817420435510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1.013192612137203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3.733333333333334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113.17073170731707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05.00933552992861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79.176829268292678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57.333333333333336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8.178343949044589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36.032520325203251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107.99068767908309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44.005985634477256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55.077868852459019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74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41.99685863874345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77.988161010260455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82.507462686567166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104.2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25.5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100.98334401024984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11.83333333333333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41.999115044247787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110.0511508951406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58.997079225994888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32.9857142857142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45.005654509471306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81.9819648789748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39.080882352941174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58.996383363471971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40.988372093023258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31.029411764705884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7.789473684210527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2.006772009029348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95.966712898751737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75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102.0498866213152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5.7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37.069767441860463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5.049382716049379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46.338461538461537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69.174603174603178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109.07824427480917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51.78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82.010055304172951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35.958333333333336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74.461538461538467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2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91.114649681528661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79.792682926829272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42.999777678968428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63.225000000000001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70.174999999999997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61.333333333333336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99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6.984900146127615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51.004950495049506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28.044247787610619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60.984615384615381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73.214285714285708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39.997435299603637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86.812121212121212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42.12587412587412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103.97851239669421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62.003211991434689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31.005037783375315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89.991552956465242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39.235294117647058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54.993116108306566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47.99275362318840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87.96670247046186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51.999165275459099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29.999659863945578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98.20535714285713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108.96182396606575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66.99837925445704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4.99333594668758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99.841584158415841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82.432835820895519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63.293478260869563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96.77419354838710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54.90604026845637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39.010869565217391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75.8421052631578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45.05167173252279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104.51546391752578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76.268292682926827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69.015695067264573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101.9768408551068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42.915999999999997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3.02521008403361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75.24528301886792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69.023364485981304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5.98648648648648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98.013800424628457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60.105504587155963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26.000773395204948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3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8.019801980198018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106.15254237288136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81.019475655430711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96.647727272727266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57.00353565114908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63.93333333333333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90.456521739130437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72.172043010752688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7.934782608695656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38.0651340996168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57.936123348017624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49.794392523364486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54.05025125628140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30.00272133526850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70.127906976744185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26.996228786926462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51.990606936416185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6.416666666666664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101.63218390804597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25.005291005291006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32.016393442622949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82.021647307286173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37.957446808510639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51.533333333333331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81.198275862068968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40.03007518796992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89.939759036144579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96.692307692307693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25.010989010989011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36.98727735368957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73.01260911736179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68.24060150375939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52.310344827586206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61.76515151515151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25.027559055118111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106.28804347826087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75.07386363636364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39.970802919708028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82195845697326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101.01541850220265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76.813084112149539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1.7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33.28125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43.92349726775956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36.00471204188481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88.21052631578948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65.240384615384613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9.958333333333329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39.877551020408163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5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41.023728813559323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98.91428571428571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87.78125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0.767605633802816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94.28235294117647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73.428571428571431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65.96813353566008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109.0410958904109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41.1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99.125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105.88429752066116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48.996525921966864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3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1.022556390977442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103.87096774193549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59.26851851851851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42.3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53.117647058823529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0.796875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101.1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65.000810372771468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37.998645510835914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82.615384615384613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37.941368078175898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80.780821917808225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25.98437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30.363636363636363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54.004916018025398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101.78672985781991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45.003610108303249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77.068421052631578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88.076595744680844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47.035573122529641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110.9955076370170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87.00306614104248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63.994402985074629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105.9945205479452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73.989349112426041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84.02004626060139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8.966921119592882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76.990453460620529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97.1463414634146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33.013605442176868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99.950602409638549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69.966767371601208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110.32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66.00523560209424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41.005742176284812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103.963163596966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5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47.009935419771487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29.606060606060606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81.010569583088667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94.3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26.058139534883722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85.77500000000000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103.73170731707317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49.826086956521742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63.893048128342244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47.002434782608695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108.47727272727273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72.015706806282722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59.92805755395683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78.209677419354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104.77678571428571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5.52475247524752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24.933333333333334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69.87378640776698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95.733766233766232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29.99748575259805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59.011948529411768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84.757396449704146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78.0109211775878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50.05215419501134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9.16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93.702290076335885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40.14173228346457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70.090140845070422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66.181818181818187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47.714285714285715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62.896774193548389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86.611940298507463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75.12698412698412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41.004167534903104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50.007915567282325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96.960674157303373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100.93160377358491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89.227586206896547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7.979166666666671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9.54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29.09271523178808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42.006218905472636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7.004903563255965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110.44117647058823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41.990909090909092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8.012468827930178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31.019823788546255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99.20325203252032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66.022316684378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2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46.060200668896321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73.65000000000000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55.99336650082919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68.985695127402778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0.98160919540229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110.9813953488372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25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78.75974025974025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87.960784313725483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49.987398739873989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99.524390243902445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104.82089552238806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8.01469237832875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28.998544660724033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30.02870813397129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41.005559416261292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62.866666666666667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47.00500250125062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26.997693638285604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68.329787234042556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50.974576271186443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4.024390243902438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97.055555555555557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24.867469879518072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84.42391304347826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47.091324200913242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77.9960411718131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62.967871485943775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81.006080449017773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65.321428571428569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104.43617021276596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69.989010989010993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83.023989898989896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90.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103.98131932282546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54.931726907630519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1.92187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60.02834008097166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44.003488879197555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53.003513254551258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4.5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75.04195804195804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35.911111111111111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6.952702702702702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63.170588235294119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29.99462365591398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86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75.014876033057845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101.1976744186046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4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29.001272669424118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98.225806451612897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87.00169348010160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45.205128205128204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37.00134156157767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94.97694704049844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28.956521739130434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55.99339622641509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4.038095238095238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82.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66.997115384615384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107.91401869158878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69.009501187648453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39.006568144499177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110.3625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94.857142857142861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57.935251798561154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101.25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64.95597484276729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27.00524934383202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50.97422680412371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104.9426086956521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84.028301886792448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102.85915492957747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39.962085308056871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51.001785714285717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40.823008849557525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58.99963715529753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71.156069364161851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99.494252873563212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103.98634590377114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76.555555555555557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87.068592057761734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48.99554707379135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2.969135802469133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33.428571428571431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83.98294970161977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101.4173913043478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9.87058823529412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31.916666666666668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70.993450675399103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7.02689075630252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101.78125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51.059701492537314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68.02051282051282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30.87037037037037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27.908333333333335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79.994818652849744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38.003378378378379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e v="#DIV/0!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59.990534521158132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37.03763440860215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99.96304347826087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111.6774193548387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36.014409221902014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66.010284810126578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44.05263157894737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52.99972655181843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95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70.908396946564892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98.060773480662988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53.046025104602514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93.142857142857139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58.945075757575758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36.067669172932334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63.03073286052009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84.717948717948715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62.2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101.97518330513255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6.437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29.975609756097562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85.806282722513089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70.82022471910112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40.998484082870135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28.063492063492063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88.054421768707485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31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90.337500000000006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63.777777777777779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53.995515695067262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48.993956043956047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63.857142857142854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82.996393146979258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55.08230452674897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62.044554455445542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104.97857142857143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94.0446768060836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44.007716049382715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92.46753246753246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57.072874493927124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109.07848101265823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39.38775510204081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77.022222222222226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92.166666666666671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61.00706319702602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78.068181818181813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80.75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59.991289782244557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110.03018372703411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4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37.9985606333213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96.36956521739129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72.97859922178987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26.00722021660649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104.36296296296297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2.1885245901639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54.117647058823529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63.222222222222221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104.03228962818004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49.994334277620396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56.01515151515151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48.807692307692307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60.082352941176474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78.990502793296088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53.99499443826474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111.45945945945945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60.92213114754098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26.0015444015444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80.99320882852292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34.99596330275229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94.142857142857139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52.085106382978722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24.986666666666668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69.215277777777771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93.944444444444443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8.40625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41.783783783783782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65.991836734693877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72.05747126436782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48.003209242618745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54.098591549295776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107.88095238095238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67.034103410341032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4.01425914445133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96.066176470588232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51.184615384615384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43.92307692307692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91.021198830409361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50.127450980392155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67.720930232558146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1.03921568627451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80.011857707509876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47.001497753369947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71.127388535031841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89.99079189686924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43.032786885245905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67.997714808043881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73.004566210045667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62.341463414634148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5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67.103092783505161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79.978947368421046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62.176470588235297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53.005950297514879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7.738317757009348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40.03125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81.016591928251117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35.047468354430379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102.92307692307692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27.998126756166094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75.73333333333333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45.02604166666666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73.615384615384613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56.991701244813278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85.223529411764702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50.96218487394958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63.563636363636363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80.999165275459092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6.044753086419746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90.039062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74.006063432835816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92.437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55.999257333828446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32.983796296296298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93.596774193548384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69.86772486772487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72.12987012987012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30.041666666666668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73.968000000000004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68.65517241379311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59.992164544564154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111.15827338129496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53.038095238095238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5.98552472858865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69.986760812003524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48.998079877112133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103.84615384615384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99.127659574468083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107.37777777777778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76.922178988326849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58.128865979381445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103.73643410852713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87.96266666666666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28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37.999361294443261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29.999313893653515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103.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85.99446749654218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98.011627906976742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44.994570837642193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31.012224938875306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59.970085470085472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8.9973474801061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0.045454545454547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98.96626984126983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58.857142857142854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81.010256410256417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76.013333333333335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96.597402597402592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76.957446808510639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67.98473282442748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88.781609195402297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24.99623706491063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44.922794117647058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79.400000000000006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29.009546539379475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73.5921052631578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107.97038864898211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68.987284287011803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111.0223671947809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24.99751580849141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42.155172413793103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7.00328407224959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36.0392749244713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101.03760683760684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39.927927927927925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83.158139534883716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39.97520661157025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47.99390862944162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95.978877489438744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78.72815533980582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56.081632653061227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69.090909090909093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102.05291576673866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7.3208955223880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51.970260223048328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71.13714285714286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106.4927536231884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42.9368421052631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30.037974683544302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70.623376623376629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66.016018306636155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96.91139240506329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62.867346938775512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108.9853768278965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26.99931459904043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65.004147943311438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111.51785714285714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3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110.99268292682927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56.746987951807228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97.02060843964670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2.08620689655173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82.986666666666665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103.03791821561339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68.922619047619051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87.73722627737225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75.021505376344081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50.863999999999997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90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72.896039603960389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108.48543689320388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1.98095238095237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44.009146341463413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65.942675159235662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24.987387387387386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8.003367003367003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85.829268292682926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4.921052631578945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90.483333333333334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25.00197628458498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92.013888888888886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3.066115702479337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61.008145363408524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92.03625954198473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81.132596685082873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73.5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85.22131147540983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110.96825396825396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32.968036529680369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96.00535236396075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84.96632653061225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25.007462686567163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65.998995479658461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87.34482758620689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27.933333333333334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103.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31.937172774869111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99.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108.84615384615384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10.76229508196721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29.647058823529413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101.71428571428571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61.5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3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40.049999999999997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110.97231270358306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36.959016393442624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1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30.974074074074075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47.035087719298247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88.065693430656935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37.005616224648989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26.02777777777777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67.817567567567565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49.964912280701753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110.01646903820817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89.964678178963894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79.009523809523813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86.86746987951806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62.04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26.970212765957445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54.121621621621621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41.035353535353536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55.052419354838712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107.93762183235867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73.92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31.995894428152493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53.898148148148145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106.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32.999805409612762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43.00254993625159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86.858974358974365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96.8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32.99545661063152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68.028106508875737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58.867816091954026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105.04572803850782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33.054878048780488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78.821428571428569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68.204968944099377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75.731884057971016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30.996070133010882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101.88188976377953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52.879227053140099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71.005820721769496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102.3870967741935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74.466666666666669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51.009883198562441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90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7.142857142857139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72.071823204419886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5.236363636363635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32.967741935483872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54.807692307692307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45.037837837837834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52.958677685950413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60.017959183673469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1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44.028301886792455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86.028169014084511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28.012875536480685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32.0504587155963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73.611940298507463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108.71052631578948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42.97674418604651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83.315789473684205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42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55.927601809954751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105.03681885125184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48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112.66176470588235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81.94444444444444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64.049180327868854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106.3909774436090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76.011249497790274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111.0724637681159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95.936170212765958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43.04301075268817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67.966666666666669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89.991428571428571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58.095238095238095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83.996875000000003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8.853503184713375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65.963917525773198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74.80487804878049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69.9857142857142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32.006493506493506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64.727272727272734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24.998110087408456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104.97764070932922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64.98787878787878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94.35294117647059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44.001706484641637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64.744680851063833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84.00667779632721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34.061302681992338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93.273885350318466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32.998301726577978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83.812903225806451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63.992424242424242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81.909090909090907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93.05319148936170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101.98449039881831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5.9375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1.58181818181818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62.970930232558139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29.045602605863191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77.924999999999997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80.806451612903231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76.006816632583508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2.993613824192337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53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4.164556962025316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32.946666666666665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79.371428571428567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41.174603174603178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77.430769230769229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57.15950920245398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77.1764705882352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24.953917050691246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97.18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46.000916870415651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88.023385300668153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25.99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102.6904761904761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72.958174904942965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57.190082644628099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84.01379310344827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98.66666666666667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42.007419183889773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32.002753556677376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81.567164179104481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37.035087719298247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103.033360455655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84.333333333333329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102.60377358490567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79.992129246064621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0.055309734513273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37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41.911917098445599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57.992576882290564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40.942307692307693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69.9972602739726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73.838709677419359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41.97931034482758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77.9344262295081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106.01972789115646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47.01818181818181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76.016483516483518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54.120603015075375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7.28571428571428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103.81308411214954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5.02602739726028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90.259259259259252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76.978705978705975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102.60162601626017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2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55.0062893081761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32.12727272727272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50.642857142857146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49.6875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54.894067796610166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46.9319371727748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4.951219512195124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30.99898322318251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107.7625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2.07770270270271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24.976190476190474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79.944134078212286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67.94646271510515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26.070921985815602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105.003215434083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25.826923076923077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77.666666666666671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57.82692307692308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92.955555555555549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37.945098039215686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1.842105263157894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40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101.1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84.006989951944078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103.41538461538461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5.13333333333334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89.21621621621621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51.995234312946785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64.956521739130437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46.235294117647058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51.151785714285715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33.90972222222222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92.016298633017882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107.42857142857143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75.848484848484844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80.47619047619048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6.978483606557376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105.13541666666667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57.29850746268656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93.348484848484844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71.987179487179489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92.611940298507463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104.99122807017544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30.95817490494296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3.00118273211117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84.18784530386740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73.92307692307692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36.987499999999997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46.89655172413792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5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102.02437459910199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45.00750220653133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94.285714285714292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101.02325581395348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97.037499999999994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43.0096385542168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94.916030534351151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72.151785714285708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51.007692307692309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85.054545454545448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43.870967741935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0.063909774436091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3.833333333333336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84.92903225806451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41.067632850241544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54.971428571428568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77.010807374443743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1.201754385964918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91.935483870967744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7.069023569023571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58.916666666666664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015466983938133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103.87301587301587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93.46875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61.970370370370368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92.042857142857144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77.268656716417908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93.923913043478265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84.969458128078813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105.97035040431267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36.96904024767801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81.533333333333331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0.999140154772135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26.010498687664043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5.99841089670828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34.173913043478258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28.002083333333335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76.54687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53.053097345132741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106.85937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46.020746887966808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100.17424242424242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1.44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87.972684085510693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74.99559471365638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42.982142857142854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33.11510791366906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101.1310160427807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55.98841354723708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e v="#DIV/0!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92.151898734177209"/>
    <x v="0"/>
    <s v="food trucks"/>
    <x v="0"/>
    <d v="2015-12-15T06:00:00"/>
  </r>
  <r>
    <x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100.01614035087719"/>
    <x v="1"/>
    <s v="rock"/>
    <x v="1"/>
    <d v="2014-08-21T05:00:00"/>
  </r>
  <r>
    <x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3.20833333333333"/>
    <x v="2"/>
    <s v="web"/>
    <x v="2"/>
    <d v="2013-11-19T06:00:00"/>
  </r>
  <r>
    <x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99.339622641509436"/>
    <x v="1"/>
    <s v="rock"/>
    <x v="3"/>
    <d v="2019-09-20T05:00:00"/>
  </r>
  <r>
    <x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75.833333333333329"/>
    <x v="3"/>
    <s v="plays"/>
    <x v="4"/>
    <d v="2019-01-24T06:00:00"/>
  </r>
  <r>
    <x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60.555555555555557"/>
    <x v="3"/>
    <s v="plays"/>
    <x v="5"/>
    <d v="2012-09-08T05:00:00"/>
  </r>
  <r>
    <x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4.93832599118943"/>
    <x v="4"/>
    <s v="documentary"/>
    <x v="6"/>
    <d v="2017-09-14T05:00:00"/>
  </r>
  <r>
    <x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30.997175141242938"/>
    <x v="3"/>
    <s v="plays"/>
    <x v="7"/>
    <d v="2015-08-15T05:00:00"/>
  </r>
  <r>
    <x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72.909090909090907"/>
    <x v="3"/>
    <s v="plays"/>
    <x v="8"/>
    <d v="2010-08-11T05:00:00"/>
  </r>
  <r>
    <x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62.9"/>
    <x v="1"/>
    <s v="electric music"/>
    <x v="9"/>
    <d v="2013-11-07T06:00:00"/>
  </r>
  <r>
    <x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112.22222222222223"/>
    <x v="4"/>
    <s v="drama"/>
    <x v="10"/>
    <d v="2010-10-01T05:00:00"/>
  </r>
  <r>
    <x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02.34545454545454"/>
    <x v="3"/>
    <s v="plays"/>
    <x v="11"/>
    <d v="2010-09-27T05:00:00"/>
  </r>
  <r>
    <x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5.05102040816327"/>
    <x v="4"/>
    <s v="drama"/>
    <x v="12"/>
    <d v="2019-10-30T05:00:00"/>
  </r>
  <r>
    <x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94.144999999999996"/>
    <x v="1"/>
    <s v="indie rock"/>
    <x v="13"/>
    <d v="2016-06-23T05:00:00"/>
  </r>
  <r>
    <x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84.986725663716811"/>
    <x v="1"/>
    <s v="indie rock"/>
    <x v="14"/>
    <d v="2012-04-02T05:00:00"/>
  </r>
  <r>
    <x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110.41"/>
    <x v="2"/>
    <s v="wearables"/>
    <x v="15"/>
    <d v="2019-12-14T06:00:00"/>
  </r>
  <r>
    <x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07.96236989591674"/>
    <x v="5"/>
    <s v="nonfiction"/>
    <x v="16"/>
    <d v="2014-02-13T06:00:00"/>
  </r>
  <r>
    <x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45.103703703703701"/>
    <x v="4"/>
    <s v="animation"/>
    <x v="17"/>
    <d v="2011-01-13T06:00:00"/>
  </r>
  <r>
    <x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001483679525222"/>
    <x v="3"/>
    <s v="plays"/>
    <x v="18"/>
    <d v="2018-09-16T05:00:00"/>
  </r>
  <r>
    <x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105.97134670487107"/>
    <x v="3"/>
    <s v="plays"/>
    <x v="19"/>
    <d v="2019-03-25T05:00:00"/>
  </r>
  <r>
    <x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69.055555555555557"/>
    <x v="4"/>
    <s v="drama"/>
    <x v="20"/>
    <d v="2014-07-28T05:00:00"/>
  </r>
  <r>
    <x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85.044943820224717"/>
    <x v="3"/>
    <s v="plays"/>
    <x v="21"/>
    <d v="2011-09-18T05:00:00"/>
  </r>
  <r>
    <x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105.22535211267606"/>
    <x v="3"/>
    <s v="plays"/>
    <x v="22"/>
    <d v="2018-04-18T05:00:00"/>
  </r>
  <r>
    <x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39.003741114852225"/>
    <x v="4"/>
    <s v="documentary"/>
    <x v="23"/>
    <d v="2019-04-08T05:00:00"/>
  </r>
  <r>
    <x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73.030674846625772"/>
    <x v="2"/>
    <s v="wearables"/>
    <x v="24"/>
    <d v="2014-06-23T05:00:00"/>
  </r>
  <r>
    <x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35.009459459459457"/>
    <x v="6"/>
    <s v="video games"/>
    <x v="25"/>
    <d v="2011-06-07T05:00:00"/>
  </r>
  <r>
    <x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106.6"/>
    <x v="3"/>
    <s v="plays"/>
    <x v="26"/>
    <d v="2018-08-27T05:00:00"/>
  </r>
  <r>
    <x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61.997747747747745"/>
    <x v="1"/>
    <s v="rock"/>
    <x v="27"/>
    <d v="2015-10-11T05:00:00"/>
  </r>
  <r>
    <x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94.000622665006233"/>
    <x v="3"/>
    <s v="plays"/>
    <x v="28"/>
    <d v="2010-03-04T06:00:00"/>
  </r>
  <r>
    <x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112.05426356589147"/>
    <x v="4"/>
    <s v="shorts"/>
    <x v="29"/>
    <d v="2018-08-29T05:00:00"/>
  </r>
  <r>
    <x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48.008849557522126"/>
    <x v="4"/>
    <s v="animation"/>
    <x v="30"/>
    <d v="2019-05-29T05:00:00"/>
  </r>
  <r>
    <x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38.004334633723452"/>
    <x v="6"/>
    <s v="video games"/>
    <x v="31"/>
    <d v="2016-02-02T06:00:00"/>
  </r>
  <r>
    <x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5.000184535892231"/>
    <x v="4"/>
    <s v="documentary"/>
    <x v="32"/>
    <d v="2018-02-06T06:00:00"/>
  </r>
  <r>
    <x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85"/>
    <x v="3"/>
    <s v="plays"/>
    <x v="33"/>
    <d v="2014-11-11T06:00:00"/>
  </r>
  <r>
    <x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95.993893129770996"/>
    <x v="4"/>
    <s v="documentary"/>
    <x v="34"/>
    <d v="2017-03-28T05:00:00"/>
  </r>
  <r>
    <x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68.8125"/>
    <x v="4"/>
    <s v="drama"/>
    <x v="35"/>
    <d v="2019-03-02T06:00:00"/>
  </r>
  <r>
    <x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105.97196261682242"/>
    <x v="3"/>
    <s v="plays"/>
    <x v="36"/>
    <d v="2011-03-23T05:00:00"/>
  </r>
  <r>
    <x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75.261194029850742"/>
    <x v="5"/>
    <s v="fiction"/>
    <x v="37"/>
    <d v="2019-11-08T06:00:00"/>
  </r>
  <r>
    <x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57.125"/>
    <x v="7"/>
    <s v="photography books"/>
    <x v="38"/>
    <d v="2010-10-23T05:00:00"/>
  </r>
  <r>
    <x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75.141414141414145"/>
    <x v="3"/>
    <s v="plays"/>
    <x v="39"/>
    <d v="2013-03-11T05:00:00"/>
  </r>
  <r>
    <x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107.42342342342343"/>
    <x v="2"/>
    <s v="wearables"/>
    <x v="40"/>
    <d v="2010-06-24T05:00:00"/>
  </r>
  <r>
    <x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35.995495495495497"/>
    <x v="1"/>
    <s v="rock"/>
    <x v="41"/>
    <d v="2012-09-30T05:00:00"/>
  </r>
  <r>
    <x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26.998873148744366"/>
    <x v="0"/>
    <s v="food trucks"/>
    <x v="42"/>
    <d v="2011-07-13T05:00:00"/>
  </r>
  <r>
    <x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107.56122448979592"/>
    <x v="5"/>
    <s v="radio &amp; podcasts"/>
    <x v="43"/>
    <d v="2014-08-09T05:00:00"/>
  </r>
  <r>
    <x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94.375"/>
    <x v="5"/>
    <s v="fiction"/>
    <x v="44"/>
    <d v="2019-03-18T05:00:00"/>
  </r>
  <r>
    <x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46.163043478260867"/>
    <x v="3"/>
    <s v="plays"/>
    <x v="45"/>
    <d v="2016-11-17T06:00:00"/>
  </r>
  <r>
    <x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7.845637583892618"/>
    <x v="1"/>
    <s v="rock"/>
    <x v="46"/>
    <d v="2010-07-31T05:00:00"/>
  </r>
  <r>
    <x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53.007815713698065"/>
    <x v="3"/>
    <s v="plays"/>
    <x v="47"/>
    <d v="2014-04-28T05:00:00"/>
  </r>
  <r>
    <x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45.059405940594061"/>
    <x v="3"/>
    <s v="plays"/>
    <x v="48"/>
    <d v="2015-07-07T05:00:00"/>
  </r>
  <r>
    <x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2"/>
    <x v="1"/>
    <s v="rock"/>
    <x v="49"/>
    <d v="2019-12-04T06:00:00"/>
  </r>
  <r>
    <x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99.006816632583508"/>
    <x v="1"/>
    <s v="metal"/>
    <x v="50"/>
    <d v="2013-08-29T05:00:00"/>
  </r>
  <r>
    <x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32.786666666666669"/>
    <x v="2"/>
    <s v="wearables"/>
    <x v="51"/>
    <d v="2012-04-12T05:00:00"/>
  </r>
  <r>
    <x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59.119617224880386"/>
    <x v="3"/>
    <s v="plays"/>
    <x v="52"/>
    <d v="2010-09-19T05:00:00"/>
  </r>
  <r>
    <x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44.93333333333333"/>
    <x v="4"/>
    <s v="drama"/>
    <x v="53"/>
    <d v="2014-06-28T05:00:00"/>
  </r>
  <r>
    <x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89.664122137404576"/>
    <x v="2"/>
    <s v="wearables"/>
    <x v="54"/>
    <d v="2018-03-17T05:00:00"/>
  </r>
  <r>
    <x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70.079268292682926"/>
    <x v="1"/>
    <s v="jazz"/>
    <x v="55"/>
    <d v="2018-08-04T05:00:00"/>
  </r>
  <r>
    <x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31.059701492537314"/>
    <x v="2"/>
    <s v="wearables"/>
    <x v="56"/>
    <d v="2015-01-17T06:00:00"/>
  </r>
  <r>
    <x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29.061611374407583"/>
    <x v="6"/>
    <s v="video games"/>
    <x v="57"/>
    <d v="2017-09-13T05:00:00"/>
  </r>
  <r>
    <x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30.0859375"/>
    <x v="3"/>
    <s v="plays"/>
    <x v="58"/>
    <d v="2015-10-04T05:00:00"/>
  </r>
  <r>
    <x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84.998125000000002"/>
    <x v="3"/>
    <s v="plays"/>
    <x v="59"/>
    <d v="2017-06-27T05:00:00"/>
  </r>
  <r>
    <x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2.001775410563695"/>
    <x v="3"/>
    <s v="plays"/>
    <x v="60"/>
    <d v="2012-07-20T05:00:00"/>
  </r>
  <r>
    <x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58.040160642570278"/>
    <x v="3"/>
    <s v="plays"/>
    <x v="61"/>
    <d v="2011-04-02T05:00:00"/>
  </r>
  <r>
    <x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111.4"/>
    <x v="2"/>
    <s v="web"/>
    <x v="62"/>
    <d v="2015-06-06T05:00:00"/>
  </r>
  <r>
    <x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71.94736842105263"/>
    <x v="3"/>
    <s v="plays"/>
    <x v="63"/>
    <d v="2017-05-04T05:00:00"/>
  </r>
  <r>
    <x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61.038135593220339"/>
    <x v="2"/>
    <s v="web"/>
    <x v="64"/>
    <d v="2018-07-17T05:00:00"/>
  </r>
  <r>
    <x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108.91666666666667"/>
    <x v="3"/>
    <s v="plays"/>
    <x v="65"/>
    <d v="2011-02-03T06:00:00"/>
  </r>
  <r>
    <x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29.001722017220171"/>
    <x v="3"/>
    <s v="plays"/>
    <x v="66"/>
    <d v="2015-04-13T05:00:00"/>
  </r>
  <r>
    <x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58.975609756097562"/>
    <x v="2"/>
    <s v="wearables"/>
    <x v="67"/>
    <d v="2010-01-30T06:00:00"/>
  </r>
  <r>
    <x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111.82352941176471"/>
    <x v="3"/>
    <s v="plays"/>
    <x v="68"/>
    <d v="2017-09-12T05:00:00"/>
  </r>
  <r>
    <x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63.995555555555555"/>
    <x v="3"/>
    <s v="plays"/>
    <x v="69"/>
    <d v="2011-01-22T06:00:00"/>
  </r>
  <r>
    <x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85.315789473684205"/>
    <x v="3"/>
    <s v="plays"/>
    <x v="70"/>
    <d v="2010-12-21T06:00:00"/>
  </r>
  <r>
    <x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74.481481481481481"/>
    <x v="3"/>
    <s v="plays"/>
    <x v="71"/>
    <d v="2019-12-04T06:00:00"/>
  </r>
  <r>
    <x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105.14772727272727"/>
    <x v="4"/>
    <s v="animation"/>
    <x v="72"/>
    <d v="2015-08-06T05:00:00"/>
  </r>
  <r>
    <x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56.188235294117646"/>
    <x v="1"/>
    <s v="jazz"/>
    <x v="73"/>
    <d v="2016-11-30T06:00:00"/>
  </r>
  <r>
    <x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85.917647058823533"/>
    <x v="1"/>
    <s v="metal"/>
    <x v="74"/>
    <d v="2016-03-28T05:00:00"/>
  </r>
  <r>
    <x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57.00296912114014"/>
    <x v="7"/>
    <s v="photography books"/>
    <x v="75"/>
    <d v="2018-07-23T05:00:00"/>
  </r>
  <r>
    <x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79.642857142857139"/>
    <x v="3"/>
    <s v="plays"/>
    <x v="76"/>
    <d v="2015-03-13T05:00:00"/>
  </r>
  <r>
    <x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41.018181818181816"/>
    <x v="4"/>
    <s v="animation"/>
    <x v="77"/>
    <d v="2010-10-11T05:00:00"/>
  </r>
  <r>
    <x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8.004773269689736"/>
    <x v="5"/>
    <s v="translations"/>
    <x v="78"/>
    <d v="2018-04-17T05:00:00"/>
  </r>
  <r>
    <x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55.212598425196852"/>
    <x v="3"/>
    <s v="plays"/>
    <x v="79"/>
    <d v="2018-06-21T05:00:00"/>
  </r>
  <r>
    <x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92.109489051094897"/>
    <x v="6"/>
    <s v="video games"/>
    <x v="80"/>
    <d v="2017-09-28T05:00:00"/>
  </r>
  <r>
    <x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83.183333333333337"/>
    <x v="1"/>
    <s v="rock"/>
    <x v="81"/>
    <d v="2017-12-18T06:00:00"/>
  </r>
  <r>
    <x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39.996000000000002"/>
    <x v="6"/>
    <s v="video games"/>
    <x v="82"/>
    <d v="2019-01-24T06:00:00"/>
  </r>
  <r>
    <x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111.1336898395722"/>
    <x v="1"/>
    <s v="electric music"/>
    <x v="83"/>
    <d v="2016-08-19T05:00:00"/>
  </r>
  <r>
    <x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90.563380281690144"/>
    <x v="2"/>
    <s v="wearables"/>
    <x v="84"/>
    <d v="2012-08-07T05:00:00"/>
  </r>
  <r>
    <x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61.108374384236456"/>
    <x v="1"/>
    <s v="indie rock"/>
    <x v="85"/>
    <d v="2011-09-19T05:00:00"/>
  </r>
  <r>
    <x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83.022941970310384"/>
    <x v="3"/>
    <s v="plays"/>
    <x v="86"/>
    <d v="2015-05-17T05:00:00"/>
  </r>
  <r>
    <x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110.76106194690266"/>
    <x v="1"/>
    <s v="rock"/>
    <x v="87"/>
    <d v="2011-03-19T05:00:00"/>
  </r>
  <r>
    <x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89.458333333333329"/>
    <x v="5"/>
    <s v="translations"/>
    <x v="88"/>
    <d v="2015-05-08T05:00:00"/>
  </r>
  <r>
    <x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57.849056603773583"/>
    <x v="3"/>
    <s v="plays"/>
    <x v="89"/>
    <d v="2010-04-17T05:00:00"/>
  </r>
  <r>
    <x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109.99705449189985"/>
    <x v="3"/>
    <s v="plays"/>
    <x v="90"/>
    <d v="2016-02-25T06:00:00"/>
  </r>
  <r>
    <x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3.96586345381526"/>
    <x v="5"/>
    <s v="translations"/>
    <x v="91"/>
    <d v="2016-09-03T05:00:00"/>
  </r>
  <r>
    <x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7.99508196721311"/>
    <x v="6"/>
    <s v="video games"/>
    <x v="92"/>
    <d v="2010-06-24T05:00:00"/>
  </r>
  <r>
    <x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48.927777777777777"/>
    <x v="3"/>
    <s v="plays"/>
    <x v="93"/>
    <d v="2012-10-24T05:00:00"/>
  </r>
  <r>
    <x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37.666666666666664"/>
    <x v="2"/>
    <s v="web"/>
    <x v="94"/>
    <d v="2019-04-18T05:00:00"/>
  </r>
  <r>
    <x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64.999141999141997"/>
    <x v="4"/>
    <s v="documentary"/>
    <x v="95"/>
    <d v="2019-10-21T05:00:00"/>
  </r>
  <r>
    <x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106.61061946902655"/>
    <x v="3"/>
    <s v="plays"/>
    <x v="96"/>
    <d v="2011-03-23T05:00:00"/>
  </r>
  <r>
    <x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27.009016393442622"/>
    <x v="0"/>
    <s v="food trucks"/>
    <x v="48"/>
    <d v="2015-08-18T05:00:00"/>
  </r>
  <r>
    <x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91.16463414634147"/>
    <x v="6"/>
    <s v="video games"/>
    <x v="97"/>
    <d v="2015-07-31T05:00:00"/>
  </r>
  <r>
    <x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1"/>
    <x v="3"/>
    <s v="plays"/>
    <x v="98"/>
    <d v="2014-12-24T06:00:00"/>
  </r>
  <r>
    <x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56.054878048780488"/>
    <x v="3"/>
    <s v="plays"/>
    <x v="99"/>
    <d v="2011-11-06T05:00:00"/>
  </r>
  <r>
    <x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31.017857142857142"/>
    <x v="1"/>
    <s v="electric music"/>
    <x v="100"/>
    <d v="2015-02-28T06:00:00"/>
  </r>
  <r>
    <x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66.513513513513516"/>
    <x v="2"/>
    <s v="wearables"/>
    <x v="101"/>
    <d v="2018-05-21T05:00:00"/>
  </r>
  <r>
    <x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89.005216484089729"/>
    <x v="1"/>
    <s v="electric music"/>
    <x v="102"/>
    <d v="2010-11-02T05:00:00"/>
  </r>
  <r>
    <x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103.46315789473684"/>
    <x v="1"/>
    <s v="indie rock"/>
    <x v="103"/>
    <d v="2017-05-24T05:00:00"/>
  </r>
  <r>
    <x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95.278911564625844"/>
    <x v="2"/>
    <s v="web"/>
    <x v="104"/>
    <d v="2013-04-20T05:00:00"/>
  </r>
  <r>
    <x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75.895348837209298"/>
    <x v="3"/>
    <s v="plays"/>
    <x v="105"/>
    <d v="2019-09-13T05:00:00"/>
  </r>
  <r>
    <x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107.57831325301204"/>
    <x v="3"/>
    <s v="plays"/>
    <x v="106"/>
    <d v="2018-05-10T05:00:00"/>
  </r>
  <r>
    <x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51.31666666666667"/>
    <x v="4"/>
    <s v="documentary"/>
    <x v="107"/>
    <d v="2012-05-13T05:00:00"/>
  </r>
  <r>
    <x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71.983108108108112"/>
    <x v="4"/>
    <s v="television"/>
    <x v="108"/>
    <d v="2014-01-14T06:00:00"/>
  </r>
  <r>
    <x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108.95414201183432"/>
    <x v="0"/>
    <s v="food trucks"/>
    <x v="109"/>
    <d v="2018-09-30T05:00:00"/>
  </r>
  <r>
    <x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35"/>
    <x v="5"/>
    <s v="radio &amp; podcasts"/>
    <x v="110"/>
    <d v="2012-09-28T05:00:00"/>
  </r>
  <r>
    <x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94.938931297709928"/>
    <x v="2"/>
    <s v="web"/>
    <x v="111"/>
    <d v="2014-09-08T05:00:00"/>
  </r>
  <r>
    <x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109.65079365079364"/>
    <x v="0"/>
    <s v="food trucks"/>
    <x v="112"/>
    <d v="2017-09-19T05:00:00"/>
  </r>
  <r>
    <x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44.001815980629537"/>
    <x v="2"/>
    <s v="wearables"/>
    <x v="113"/>
    <d v="2019-04-10T05:00:00"/>
  </r>
  <r>
    <x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86.794520547945211"/>
    <x v="5"/>
    <s v="fiction"/>
    <x v="114"/>
    <d v="2017-12-22T06:00:00"/>
  </r>
  <r>
    <x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30.992727272727272"/>
    <x v="3"/>
    <s v="plays"/>
    <x v="115"/>
    <d v="2015-09-19T05:00:00"/>
  </r>
  <r>
    <x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94.791044776119406"/>
    <x v="4"/>
    <s v="television"/>
    <x v="116"/>
    <d v="2011-09-28T05:00:00"/>
  </r>
  <r>
    <x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69.79220779220779"/>
    <x v="7"/>
    <s v="photography books"/>
    <x v="117"/>
    <d v="2014-02-01T06:00:00"/>
  </r>
  <r>
    <x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3.003367003367003"/>
    <x v="4"/>
    <s v="documentary"/>
    <x v="118"/>
    <d v="2014-07-03T05:00:00"/>
  </r>
  <r>
    <x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110.0343300110742"/>
    <x v="6"/>
    <s v="mobile games"/>
    <x v="119"/>
    <d v="2015-04-21T05:00:00"/>
  </r>
  <r>
    <x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25.997933274284026"/>
    <x v="6"/>
    <s v="video games"/>
    <x v="33"/>
    <d v="2014-10-18T05:00:00"/>
  </r>
  <r>
    <x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49.987915407854985"/>
    <x v="5"/>
    <s v="fiction"/>
    <x v="120"/>
    <d v="2014-12-24T06:00:00"/>
  </r>
  <r>
    <x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101.72340425531915"/>
    <x v="3"/>
    <s v="plays"/>
    <x v="121"/>
    <d v="2015-11-27T06:00:00"/>
  </r>
  <r>
    <x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47.083333333333336"/>
    <x v="7"/>
    <s v="photography books"/>
    <x v="122"/>
    <d v="2019-07-05T05:00:00"/>
  </r>
  <r>
    <x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89.944444444444443"/>
    <x v="3"/>
    <s v="plays"/>
    <x v="123"/>
    <d v="2018-09-23T05:00:00"/>
  </r>
  <r>
    <x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78.96875"/>
    <x v="3"/>
    <s v="plays"/>
    <x v="124"/>
    <d v="2016-09-11T05:00:00"/>
  </r>
  <r>
    <x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80.067669172932327"/>
    <x v="3"/>
    <s v="plays"/>
    <x v="125"/>
    <d v="2010-05-15T05:00:00"/>
  </r>
  <r>
    <x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6.472727272727269"/>
    <x v="1"/>
    <s v="rock"/>
    <x v="126"/>
    <d v="2010-09-09T05:00:00"/>
  </r>
  <r>
    <x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28.001876172607879"/>
    <x v="0"/>
    <s v="food trucks"/>
    <x v="127"/>
    <d v="2015-02-28T06:00:00"/>
  </r>
  <r>
    <x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67.996725337699544"/>
    <x v="4"/>
    <s v="drama"/>
    <x v="128"/>
    <d v="2011-11-11T06:00:00"/>
  </r>
  <r>
    <x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43.078651685393261"/>
    <x v="2"/>
    <s v="web"/>
    <x v="129"/>
    <d v="2013-12-12T06:00:00"/>
  </r>
  <r>
    <x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87.95597484276729"/>
    <x v="3"/>
    <s v="plays"/>
    <x v="130"/>
    <d v="2018-01-28T06:00:00"/>
  </r>
  <r>
    <x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94.987234042553197"/>
    <x v="1"/>
    <s v="world music"/>
    <x v="131"/>
    <d v="2011-09-03T05:00:00"/>
  </r>
  <r>
    <x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46.905982905982903"/>
    <x v="4"/>
    <s v="documentary"/>
    <x v="132"/>
    <d v="2011-08-07T05:00:00"/>
  </r>
  <r>
    <x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13793103448278"/>
    <x v="3"/>
    <s v="plays"/>
    <x v="133"/>
    <d v="2013-03-12T05:00:00"/>
  </r>
  <r>
    <x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94.24"/>
    <x v="4"/>
    <s v="drama"/>
    <x v="134"/>
    <d v="2014-06-19T05:00:00"/>
  </r>
  <r>
    <x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80.139130434782615"/>
    <x v="5"/>
    <s v="nonfiction"/>
    <x v="135"/>
    <d v="2010-10-12T05:00:00"/>
  </r>
  <r>
    <x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59.036809815950917"/>
    <x v="6"/>
    <s v="mobile games"/>
    <x v="136"/>
    <d v="2012-10-04T05:00:00"/>
  </r>
  <r>
    <x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65.989247311827953"/>
    <x v="2"/>
    <s v="wearables"/>
    <x v="137"/>
    <d v="2015-05-07T05:00:00"/>
  </r>
  <r>
    <x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0.992530345471522"/>
    <x v="4"/>
    <s v="documentary"/>
    <x v="138"/>
    <d v="2018-03-02T06:00:00"/>
  </r>
  <r>
    <x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98.307692307692307"/>
    <x v="2"/>
    <s v="web"/>
    <x v="139"/>
    <d v="2015-06-18T05:00:00"/>
  </r>
  <r>
    <x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104.6"/>
    <x v="2"/>
    <s v="web"/>
    <x v="107"/>
    <d v="2012-05-17T05:00:00"/>
  </r>
  <r>
    <x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86.066666666666663"/>
    <x v="1"/>
    <s v="indie rock"/>
    <x v="140"/>
    <d v="2010-07-18T05:00:00"/>
  </r>
  <r>
    <x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76.989583333333329"/>
    <x v="3"/>
    <s v="plays"/>
    <x v="141"/>
    <d v="2019-06-25T05:00:00"/>
  </r>
  <r>
    <x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29.764705882352942"/>
    <x v="2"/>
    <s v="wearables"/>
    <x v="142"/>
    <d v="2014-09-12T05:00:00"/>
  </r>
  <r>
    <x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46.91959798994975"/>
    <x v="3"/>
    <s v="plays"/>
    <x v="143"/>
    <d v="2011-11-28T06:00:00"/>
  </r>
  <r>
    <x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105.18691588785046"/>
    <x v="3"/>
    <s v="plays"/>
    <x v="144"/>
    <d v="2016-06-19T05:00:00"/>
  </r>
  <r>
    <x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69.907692307692301"/>
    <x v="2"/>
    <s v="wearables"/>
    <x v="145"/>
    <d v="2017-08-03T05:00:00"/>
  </r>
  <r>
    <x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1"/>
    <x v="1"/>
    <s v="indie rock"/>
    <x v="146"/>
    <d v="2013-02-22T06:00:00"/>
  </r>
  <r>
    <x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60.011588275391958"/>
    <x v="1"/>
    <s v="rock"/>
    <x v="147"/>
    <d v="2018-12-17T06:00:00"/>
  </r>
  <r>
    <x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52.006220379146917"/>
    <x v="1"/>
    <s v="electric music"/>
    <x v="148"/>
    <d v="2014-07-30T05:00:00"/>
  </r>
  <r>
    <x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31.000176025347649"/>
    <x v="1"/>
    <s v="indie rock"/>
    <x v="149"/>
    <d v="2017-02-24T06:00:00"/>
  </r>
  <r>
    <x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95.042492917847028"/>
    <x v="3"/>
    <s v="plays"/>
    <x v="150"/>
    <d v="2012-10-25T05:00:00"/>
  </r>
  <r>
    <x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75.968174204355108"/>
    <x v="1"/>
    <s v="indie rock"/>
    <x v="151"/>
    <d v="2016-06-04T05:00:00"/>
  </r>
  <r>
    <x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1.013192612137203"/>
    <x v="3"/>
    <s v="plays"/>
    <x v="152"/>
    <d v="2010-04-09T05:00:00"/>
  </r>
  <r>
    <x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3.733333333333334"/>
    <x v="1"/>
    <s v="rock"/>
    <x v="153"/>
    <d v="2019-10-29T05:00:00"/>
  </r>
  <r>
    <x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113.17073170731707"/>
    <x v="7"/>
    <s v="photography books"/>
    <x v="154"/>
    <d v="2014-01-11T06:00:00"/>
  </r>
  <r>
    <x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05.00933552992861"/>
    <x v="1"/>
    <s v="rock"/>
    <x v="155"/>
    <d v="2015-12-09T06:00:00"/>
  </r>
  <r>
    <x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79.176829268292678"/>
    <x v="3"/>
    <s v="plays"/>
    <x v="156"/>
    <d v="2019-04-14T05:00:00"/>
  </r>
  <r>
    <x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57.333333333333336"/>
    <x v="2"/>
    <s v="wearables"/>
    <x v="157"/>
    <d v="2019-05-13T05:00:00"/>
  </r>
  <r>
    <x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8.178343949044589"/>
    <x v="2"/>
    <s v="web"/>
    <x v="158"/>
    <d v="2015-09-29T05:00:00"/>
  </r>
  <r>
    <x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36.032520325203251"/>
    <x v="1"/>
    <s v="rock"/>
    <x v="159"/>
    <d v="2019-01-07T06:00:00"/>
  </r>
  <r>
    <x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107.99068767908309"/>
    <x v="7"/>
    <s v="photography books"/>
    <x v="160"/>
    <d v="2017-12-08T06:00:00"/>
  </r>
  <r>
    <x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44.005985634477256"/>
    <x v="3"/>
    <s v="plays"/>
    <x v="161"/>
    <d v="2017-10-09T05:00:00"/>
  </r>
  <r>
    <x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55.077868852459019"/>
    <x v="2"/>
    <s v="web"/>
    <x v="162"/>
    <d v="2017-09-02T05:00:00"/>
  </r>
  <r>
    <x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74"/>
    <x v="7"/>
    <s v="photography books"/>
    <x v="163"/>
    <d v="2010-12-26T06:00:00"/>
  </r>
  <r>
    <x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41.996858638743454"/>
    <x v="3"/>
    <s v="plays"/>
    <x v="164"/>
    <d v="2013-06-20T05:00:00"/>
  </r>
  <r>
    <x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77.988161010260455"/>
    <x v="1"/>
    <s v="indie rock"/>
    <x v="165"/>
    <d v="2019-03-17T05:00:00"/>
  </r>
  <r>
    <x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82.507462686567166"/>
    <x v="4"/>
    <s v="shorts"/>
    <x v="166"/>
    <d v="2012-07-15T05:00:00"/>
  </r>
  <r>
    <x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104.2"/>
    <x v="1"/>
    <s v="indie rock"/>
    <x v="167"/>
    <d v="2017-08-10T05:00:00"/>
  </r>
  <r>
    <x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25.5"/>
    <x v="5"/>
    <s v="translations"/>
    <x v="168"/>
    <d v="2014-04-11T05:00:00"/>
  </r>
  <r>
    <x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100.98334401024984"/>
    <x v="4"/>
    <s v="documentary"/>
    <x v="169"/>
    <d v="2014-08-03T05:00:00"/>
  </r>
  <r>
    <x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11.83333333333333"/>
    <x v="3"/>
    <s v="plays"/>
    <x v="170"/>
    <d v="2013-05-24T05:00:00"/>
  </r>
  <r>
    <x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41.999115044247787"/>
    <x v="2"/>
    <s v="wearables"/>
    <x v="171"/>
    <d v="2015-10-06T05:00:00"/>
  </r>
  <r>
    <x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110.05115089514067"/>
    <x v="3"/>
    <s v="plays"/>
    <x v="172"/>
    <d v="2016-09-19T05:00:00"/>
  </r>
  <r>
    <x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58.997079225994888"/>
    <x v="3"/>
    <s v="plays"/>
    <x v="173"/>
    <d v="2016-09-12T05:00:00"/>
  </r>
  <r>
    <x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32.985714285714288"/>
    <x v="3"/>
    <s v="plays"/>
    <x v="174"/>
    <d v="2010-12-10T06:00:00"/>
  </r>
  <r>
    <x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45.005654509471306"/>
    <x v="0"/>
    <s v="food trucks"/>
    <x v="175"/>
    <d v="2017-09-30T05:00:00"/>
  </r>
  <r>
    <x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81.98196487897485"/>
    <x v="3"/>
    <s v="plays"/>
    <x v="176"/>
    <d v="2013-03-18T05:00:00"/>
  </r>
  <r>
    <x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39.080882352941174"/>
    <x v="2"/>
    <s v="wearables"/>
    <x v="177"/>
    <d v="2010-03-27T05:00:00"/>
  </r>
  <r>
    <x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58.996383363471971"/>
    <x v="2"/>
    <s v="web"/>
    <x v="178"/>
    <d v="2017-10-22T05:00:00"/>
  </r>
  <r>
    <x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40.988372093023258"/>
    <x v="3"/>
    <s v="plays"/>
    <x v="179"/>
    <d v="2019-07-01T05:00:00"/>
  </r>
  <r>
    <x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31.029411764705884"/>
    <x v="1"/>
    <s v="rock"/>
    <x v="180"/>
    <d v="2010-09-22T05:00:00"/>
  </r>
  <r>
    <x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7.789473684210527"/>
    <x v="3"/>
    <s v="plays"/>
    <x v="181"/>
    <d v="2019-05-04T05:00:00"/>
  </r>
  <r>
    <x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2.006772009029348"/>
    <x v="4"/>
    <s v="television"/>
    <x v="182"/>
    <d v="2018-05-24T05:00:00"/>
  </r>
  <r>
    <x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95.966712898751737"/>
    <x v="3"/>
    <s v="plays"/>
    <x v="183"/>
    <d v="2014-06-07T05:00:00"/>
  </r>
  <r>
    <x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75"/>
    <x v="4"/>
    <s v="shorts"/>
    <x v="184"/>
    <d v="2013-03-23T05:00:00"/>
  </r>
  <r>
    <x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102.0498866213152"/>
    <x v="3"/>
    <s v="plays"/>
    <x v="185"/>
    <d v="2014-12-03T06:00:00"/>
  </r>
  <r>
    <x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5.75"/>
    <x v="3"/>
    <s v="plays"/>
    <x v="186"/>
    <d v="2016-03-04T06:00:00"/>
  </r>
  <r>
    <x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37.069767441860463"/>
    <x v="3"/>
    <s v="plays"/>
    <x v="187"/>
    <d v="2013-06-05T05:00:00"/>
  </r>
  <r>
    <x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5.049382716049379"/>
    <x v="3"/>
    <s v="plays"/>
    <x v="188"/>
    <d v="2019-03-15T05:00:00"/>
  </r>
  <r>
    <x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46.338461538461537"/>
    <x v="1"/>
    <s v="rock"/>
    <x v="189"/>
    <d v="2014-07-01T05:00:00"/>
  </r>
  <r>
    <x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69.174603174603178"/>
    <x v="1"/>
    <s v="indie rock"/>
    <x v="190"/>
    <d v="2018-04-12T05:00:00"/>
  </r>
  <r>
    <x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109.07824427480917"/>
    <x v="1"/>
    <s v="metal"/>
    <x v="191"/>
    <d v="2015-09-30T05:00:00"/>
  </r>
  <r>
    <x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51.78"/>
    <x v="1"/>
    <s v="electric music"/>
    <x v="192"/>
    <d v="2018-08-05T05:00:00"/>
  </r>
  <r>
    <x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82.010055304172951"/>
    <x v="2"/>
    <s v="wearables"/>
    <x v="173"/>
    <d v="2016-09-22T05:00:00"/>
  </r>
  <r>
    <x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35.958333333333336"/>
    <x v="4"/>
    <s v="drama"/>
    <x v="193"/>
    <d v="2017-07-07T05:00:00"/>
  </r>
  <r>
    <x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74.461538461538467"/>
    <x v="1"/>
    <s v="electric music"/>
    <x v="194"/>
    <d v="2010-09-04T05:00:00"/>
  </r>
  <r>
    <x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2"/>
    <x v="1"/>
    <s v="rock"/>
    <x v="195"/>
    <d v="2015-07-11T05:00:00"/>
  </r>
  <r>
    <x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91.114649681528661"/>
    <x v="3"/>
    <s v="plays"/>
    <x v="152"/>
    <d v="2010-04-05T05:00:00"/>
  </r>
  <r>
    <x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79.792682926829272"/>
    <x v="2"/>
    <s v="web"/>
    <x v="196"/>
    <d v="2014-08-12T05:00:00"/>
  </r>
  <r>
    <x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42.999777678968428"/>
    <x v="0"/>
    <s v="food trucks"/>
    <x v="197"/>
    <d v="2011-10-06T05:00:00"/>
  </r>
  <r>
    <x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63.225000000000001"/>
    <x v="3"/>
    <s v="plays"/>
    <x v="198"/>
    <d v="2017-01-19T06:00:00"/>
  </r>
  <r>
    <x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70.174999999999997"/>
    <x v="1"/>
    <s v="jazz"/>
    <x v="199"/>
    <d v="2011-04-13T05:00:00"/>
  </r>
  <r>
    <x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61.333333333333336"/>
    <x v="3"/>
    <s v="plays"/>
    <x v="200"/>
    <d v="2018-10-29T05:00:00"/>
  </r>
  <r>
    <x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99"/>
    <x v="5"/>
    <s v="fiction"/>
    <x v="201"/>
    <d v="2010-03-08T06:00:00"/>
  </r>
  <r>
    <x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6.984900146127615"/>
    <x v="1"/>
    <s v="rock"/>
    <x v="202"/>
    <d v="2018-09-17T05:00:00"/>
  </r>
  <r>
    <x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51.004950495049506"/>
    <x v="4"/>
    <s v="documentary"/>
    <x v="203"/>
    <d v="2017-12-03T06:00:00"/>
  </r>
  <r>
    <x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28.044247787610619"/>
    <x v="4"/>
    <s v="documentary"/>
    <x v="204"/>
    <d v="2016-05-13T05:00:00"/>
  </r>
  <r>
    <x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60.984615384615381"/>
    <x v="4"/>
    <s v="science fiction"/>
    <x v="205"/>
    <d v="2017-03-30T05:00:00"/>
  </r>
  <r>
    <x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73.214285714285708"/>
    <x v="3"/>
    <s v="plays"/>
    <x v="206"/>
    <d v="2013-09-20T05:00:00"/>
  </r>
  <r>
    <x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39.997435299603637"/>
    <x v="3"/>
    <s v="plays"/>
    <x v="207"/>
    <d v="2020-01-30T06:00:00"/>
  </r>
  <r>
    <x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86.812121212121212"/>
    <x v="1"/>
    <s v="indie rock"/>
    <x v="208"/>
    <d v="2010-11-14T06:00:00"/>
  </r>
  <r>
    <x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42.125874125874127"/>
    <x v="1"/>
    <s v="rock"/>
    <x v="209"/>
    <d v="2010-08-25T05:00:00"/>
  </r>
  <r>
    <x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103.97851239669421"/>
    <x v="3"/>
    <s v="plays"/>
    <x v="210"/>
    <d v="2019-02-15T06:00:00"/>
  </r>
  <r>
    <x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62.003211991434689"/>
    <x v="3"/>
    <s v="plays"/>
    <x v="211"/>
    <d v="2011-11-24T06:00:00"/>
  </r>
  <r>
    <x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31.005037783375315"/>
    <x v="4"/>
    <s v="science fiction"/>
    <x v="212"/>
    <d v="2019-05-07T05:00:00"/>
  </r>
  <r>
    <x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89.991552956465242"/>
    <x v="4"/>
    <s v="shorts"/>
    <x v="213"/>
    <d v="2011-12-15T06:00:00"/>
  </r>
  <r>
    <x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39.235294117647058"/>
    <x v="4"/>
    <s v="animation"/>
    <x v="214"/>
    <d v="2012-08-28T05:00:00"/>
  </r>
  <r>
    <x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54.993116108306566"/>
    <x v="3"/>
    <s v="plays"/>
    <x v="215"/>
    <d v="2011-07-19T05:00:00"/>
  </r>
  <r>
    <x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47.992753623188406"/>
    <x v="0"/>
    <s v="food trucks"/>
    <x v="216"/>
    <d v="2012-06-23T05:00:00"/>
  </r>
  <r>
    <x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87.966702470461868"/>
    <x v="7"/>
    <s v="photography books"/>
    <x v="217"/>
    <d v="2014-10-03T05:00:00"/>
  </r>
  <r>
    <x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51.999165275459099"/>
    <x v="3"/>
    <s v="plays"/>
    <x v="218"/>
    <d v="2016-03-30T05:00:00"/>
  </r>
  <r>
    <x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29.999659863945578"/>
    <x v="4"/>
    <s v="science fiction"/>
    <x v="219"/>
    <d v="2014-11-08T06:00:00"/>
  </r>
  <r>
    <x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98.205357142857139"/>
    <x v="1"/>
    <s v="rock"/>
    <x v="220"/>
    <d v="2014-05-03T05:00:00"/>
  </r>
  <r>
    <x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108.96182396606575"/>
    <x v="7"/>
    <s v="photography books"/>
    <x v="221"/>
    <d v="2010-05-15T05:00:00"/>
  </r>
  <r>
    <x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66.998379254457049"/>
    <x v="6"/>
    <s v="mobile games"/>
    <x v="222"/>
    <d v="2015-05-21T05:00:00"/>
  </r>
  <r>
    <x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4.99333594668758"/>
    <x v="4"/>
    <s v="animation"/>
    <x v="172"/>
    <d v="2016-09-25T05:00:00"/>
  </r>
  <r>
    <x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99.841584158415841"/>
    <x v="6"/>
    <s v="mobile games"/>
    <x v="223"/>
    <d v="2017-07-19T05:00:00"/>
  </r>
  <r>
    <x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82.432835820895519"/>
    <x v="6"/>
    <s v="video games"/>
    <x v="224"/>
    <d v="2019-12-06T06:00:00"/>
  </r>
  <r>
    <x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63.293478260869563"/>
    <x v="3"/>
    <s v="plays"/>
    <x v="225"/>
    <d v="2013-07-18T05:00:00"/>
  </r>
  <r>
    <x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96.774193548387103"/>
    <x v="3"/>
    <s v="plays"/>
    <x v="226"/>
    <d v="2016-07-26T05:00:00"/>
  </r>
  <r>
    <x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54.906040268456373"/>
    <x v="4"/>
    <s v="animation"/>
    <x v="227"/>
    <d v="2011-06-28T05:00:00"/>
  </r>
  <r>
    <x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39.010869565217391"/>
    <x v="6"/>
    <s v="video games"/>
    <x v="228"/>
    <d v="2017-08-29T05:00:00"/>
  </r>
  <r>
    <x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75.84210526315789"/>
    <x v="4"/>
    <s v="animation"/>
    <x v="229"/>
    <d v="2017-02-18T06:00:00"/>
  </r>
  <r>
    <x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45.051671732522799"/>
    <x v="1"/>
    <s v="rock"/>
    <x v="230"/>
    <d v="2019-07-02T05:00:00"/>
  </r>
  <r>
    <x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104.51546391752578"/>
    <x v="4"/>
    <s v="animation"/>
    <x v="231"/>
    <d v="2014-04-27T05:00:00"/>
  </r>
  <r>
    <x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76.268292682926827"/>
    <x v="3"/>
    <s v="plays"/>
    <x v="232"/>
    <d v="2018-01-08T06:00:00"/>
  </r>
  <r>
    <x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69.015695067264573"/>
    <x v="2"/>
    <s v="wearables"/>
    <x v="233"/>
    <d v="2015-09-02T05:00:00"/>
  </r>
  <r>
    <x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101.97684085510689"/>
    <x v="3"/>
    <s v="plays"/>
    <x v="194"/>
    <d v="2010-08-07T05:00:00"/>
  </r>
  <r>
    <x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42.915999999999997"/>
    <x v="5"/>
    <s v="nonfiction"/>
    <x v="234"/>
    <d v="2014-04-23T05:00:00"/>
  </r>
  <r>
    <x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3.025210084033617"/>
    <x v="1"/>
    <s v="rock"/>
    <x v="235"/>
    <d v="2017-05-20T05:00:00"/>
  </r>
  <r>
    <x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75.245283018867923"/>
    <x v="3"/>
    <s v="plays"/>
    <x v="236"/>
    <d v="2018-03-07T06:00:00"/>
  </r>
  <r>
    <x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69.023364485981304"/>
    <x v="3"/>
    <s v="plays"/>
    <x v="237"/>
    <d v="2014-09-04T05:00:00"/>
  </r>
  <r>
    <x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5.986486486486484"/>
    <x v="3"/>
    <s v="plays"/>
    <x v="238"/>
    <d v="2014-04-08T05:00:00"/>
  </r>
  <r>
    <x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98.013800424628457"/>
    <x v="2"/>
    <s v="web"/>
    <x v="239"/>
    <d v="2013-08-09T05:00:00"/>
  </r>
  <r>
    <x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60.105504587155963"/>
    <x v="5"/>
    <s v="fiction"/>
    <x v="240"/>
    <d v="2017-01-06T06:00:00"/>
  </r>
  <r>
    <x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26.000773395204948"/>
    <x v="6"/>
    <s v="mobile games"/>
    <x v="241"/>
    <d v="2015-01-05T06:00:00"/>
  </r>
  <r>
    <x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3"/>
    <x v="5"/>
    <s v="translations"/>
    <x v="242"/>
    <d v="2015-01-09T06:00:00"/>
  </r>
  <r>
    <x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8.019801980198018"/>
    <x v="1"/>
    <s v="rock"/>
    <x v="67"/>
    <d v="2010-03-01T06:00:00"/>
  </r>
  <r>
    <x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106.15254237288136"/>
    <x v="3"/>
    <s v="plays"/>
    <x v="243"/>
    <d v="2012-12-11T06:00:00"/>
  </r>
  <r>
    <x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81.019475655430711"/>
    <x v="3"/>
    <s v="plays"/>
    <x v="244"/>
    <d v="2013-10-30T05:00:00"/>
  </r>
  <r>
    <x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96.647727272727266"/>
    <x v="4"/>
    <s v="drama"/>
    <x v="245"/>
    <d v="2011-04-20T05:00:00"/>
  </r>
  <r>
    <x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57.003535651149086"/>
    <x v="5"/>
    <s v="nonfiction"/>
    <x v="246"/>
    <d v="2017-02-23T06:00:00"/>
  </r>
  <r>
    <x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63.93333333333333"/>
    <x v="1"/>
    <s v="rock"/>
    <x v="247"/>
    <d v="2011-02-21T06:00:00"/>
  </r>
  <r>
    <x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90.456521739130437"/>
    <x v="1"/>
    <s v="rock"/>
    <x v="248"/>
    <d v="2016-03-01T06:00:00"/>
  </r>
  <r>
    <x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72.172043010752688"/>
    <x v="3"/>
    <s v="plays"/>
    <x v="249"/>
    <d v="2013-03-19T05:00:00"/>
  </r>
  <r>
    <x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7.934782608695656"/>
    <x v="3"/>
    <s v="plays"/>
    <x v="250"/>
    <d v="2016-12-28T06:00:00"/>
  </r>
  <r>
    <x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38.065134099616856"/>
    <x v="7"/>
    <s v="photography books"/>
    <x v="251"/>
    <d v="2012-12-27T06:00:00"/>
  </r>
  <r>
    <x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57.936123348017624"/>
    <x v="1"/>
    <s v="rock"/>
    <x v="136"/>
    <d v="2012-10-10T05:00:00"/>
  </r>
  <r>
    <x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49.794392523364486"/>
    <x v="1"/>
    <s v="rock"/>
    <x v="252"/>
    <d v="2010-08-29T05:00:00"/>
  </r>
  <r>
    <x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54.050251256281406"/>
    <x v="1"/>
    <s v="indie rock"/>
    <x v="253"/>
    <d v="2011-05-01T05:00:00"/>
  </r>
  <r>
    <x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30.002721335268504"/>
    <x v="7"/>
    <s v="photography books"/>
    <x v="254"/>
    <d v="2010-01-09T06:00:00"/>
  </r>
  <r>
    <x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70.127906976744185"/>
    <x v="3"/>
    <s v="plays"/>
    <x v="255"/>
    <d v="2013-02-28T06:00:00"/>
  </r>
  <r>
    <x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26.996228786926462"/>
    <x v="3"/>
    <s v="plays"/>
    <x v="256"/>
    <d v="2016-02-16T06:00:00"/>
  </r>
  <r>
    <x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51.990606936416185"/>
    <x v="1"/>
    <s v="jazz"/>
    <x v="257"/>
    <d v="2014-12-10T06:00:00"/>
  </r>
  <r>
    <x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6.416666666666664"/>
    <x v="3"/>
    <s v="plays"/>
    <x v="258"/>
    <d v="2012-11-09T06:00:00"/>
  </r>
  <r>
    <x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101.63218390804597"/>
    <x v="4"/>
    <s v="documentary"/>
    <x v="259"/>
    <d v="2012-11-19T06:00:00"/>
  </r>
  <r>
    <x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25.005291005291006"/>
    <x v="4"/>
    <s v="television"/>
    <x v="260"/>
    <d v="2019-02-21T06:00:00"/>
  </r>
  <r>
    <x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32.016393442622949"/>
    <x v="6"/>
    <s v="video games"/>
    <x v="261"/>
    <d v="2010-12-04T06:00:00"/>
  </r>
  <r>
    <x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82.021647307286173"/>
    <x v="7"/>
    <s v="photography books"/>
    <x v="262"/>
    <d v="2016-01-07T06:00:00"/>
  </r>
  <r>
    <x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37.957446808510639"/>
    <x v="3"/>
    <s v="plays"/>
    <x v="263"/>
    <d v="2019-08-04T05:00:00"/>
  </r>
  <r>
    <x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51.533333333333331"/>
    <x v="3"/>
    <s v="plays"/>
    <x v="264"/>
    <d v="2017-09-20T05:00:00"/>
  </r>
  <r>
    <x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81.198275862068968"/>
    <x v="3"/>
    <s v="plays"/>
    <x v="265"/>
    <d v="2017-11-11T06:00:00"/>
  </r>
  <r>
    <x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40.030075187969928"/>
    <x v="5"/>
    <s v="translations"/>
    <x v="266"/>
    <d v="2019-04-14T05:00:00"/>
  </r>
  <r>
    <x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89.939759036144579"/>
    <x v="6"/>
    <s v="video games"/>
    <x v="267"/>
    <d v="2012-04-24T05:00:00"/>
  </r>
  <r>
    <x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96.692307692307693"/>
    <x v="3"/>
    <s v="plays"/>
    <x v="268"/>
    <d v="2010-07-21T05:00:00"/>
  </r>
  <r>
    <x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25.010989010989011"/>
    <x v="2"/>
    <s v="web"/>
    <x v="269"/>
    <d v="2012-12-21T06:00:00"/>
  </r>
  <r>
    <x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36.987277353689571"/>
    <x v="3"/>
    <s v="plays"/>
    <x v="270"/>
    <d v="2018-09-06T05:00:00"/>
  </r>
  <r>
    <x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73.012609117361791"/>
    <x v="4"/>
    <s v="animation"/>
    <x v="271"/>
    <d v="2017-11-27T06:00:00"/>
  </r>
  <r>
    <x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68.240601503759393"/>
    <x v="3"/>
    <s v="plays"/>
    <x v="272"/>
    <d v="2012-04-01T05:00:00"/>
  </r>
  <r>
    <x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52.310344827586206"/>
    <x v="4"/>
    <s v="television"/>
    <x v="73"/>
    <d v="2016-12-03T06:00:00"/>
  </r>
  <r>
    <x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61.765151515151516"/>
    <x v="1"/>
    <s v="rock"/>
    <x v="273"/>
    <d v="2016-06-04T05:00:00"/>
  </r>
  <r>
    <x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25.027559055118111"/>
    <x v="2"/>
    <s v="web"/>
    <x v="274"/>
    <d v="2012-05-06T05:00:00"/>
  </r>
  <r>
    <x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106.28804347826087"/>
    <x v="3"/>
    <s v="plays"/>
    <x v="275"/>
    <d v="2016-10-18T05:00:00"/>
  </r>
  <r>
    <x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75.07386363636364"/>
    <x v="3"/>
    <s v="plays"/>
    <x v="276"/>
    <d v="2016-11-30T06:00:00"/>
  </r>
  <r>
    <x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39.970802919708028"/>
    <x v="1"/>
    <s v="electric music"/>
    <x v="277"/>
    <d v="2015-04-28T05:00:00"/>
  </r>
  <r>
    <x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82195845697326"/>
    <x v="1"/>
    <s v="metal"/>
    <x v="278"/>
    <d v="2012-03-15T05:00:00"/>
  </r>
  <r>
    <x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101.01541850220265"/>
    <x v="3"/>
    <s v="plays"/>
    <x v="279"/>
    <d v="2015-08-06T05:00:00"/>
  </r>
  <r>
    <x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76.813084112149539"/>
    <x v="4"/>
    <s v="documentary"/>
    <x v="280"/>
    <d v="2013-06-11T05:00:00"/>
  </r>
  <r>
    <x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1.7"/>
    <x v="2"/>
    <s v="web"/>
    <x v="281"/>
    <d v="2011-10-19T05:00:00"/>
  </r>
  <r>
    <x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33.28125"/>
    <x v="0"/>
    <s v="food trucks"/>
    <x v="282"/>
    <d v="2012-04-03T05:00:00"/>
  </r>
  <r>
    <x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43.923497267759565"/>
    <x v="3"/>
    <s v="plays"/>
    <x v="283"/>
    <d v="2010-10-14T05:00:00"/>
  </r>
  <r>
    <x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36.004712041884815"/>
    <x v="3"/>
    <s v="plays"/>
    <x v="284"/>
    <d v="2018-11-07T06:00:00"/>
  </r>
  <r>
    <x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88.21052631578948"/>
    <x v="3"/>
    <s v="plays"/>
    <x v="285"/>
    <d v="2013-11-09T06:00:00"/>
  </r>
  <r>
    <x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65.240384615384613"/>
    <x v="3"/>
    <s v="plays"/>
    <x v="286"/>
    <d v="2019-02-19T06:00:00"/>
  </r>
  <r>
    <x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9.958333333333329"/>
    <x v="3"/>
    <s v="plays"/>
    <x v="287"/>
    <d v="2014-01-23T06:00:00"/>
  </r>
  <r>
    <x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39.877551020408163"/>
    <x v="1"/>
    <s v="rock"/>
    <x v="288"/>
    <d v="2016-03-15T05:00:00"/>
  </r>
  <r>
    <x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5"/>
    <x v="0"/>
    <s v="food trucks"/>
    <x v="289"/>
    <d v="2016-04-28T05:00:00"/>
  </r>
  <r>
    <x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41.023728813559323"/>
    <x v="5"/>
    <s v="nonfiction"/>
    <x v="290"/>
    <d v="2017-08-31T05:00:00"/>
  </r>
  <r>
    <x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98.914285714285711"/>
    <x v="4"/>
    <s v="documentary"/>
    <x v="291"/>
    <d v="2015-03-15T05:00:00"/>
  </r>
  <r>
    <x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87.78125"/>
    <x v="3"/>
    <s v="plays"/>
    <x v="292"/>
    <d v="2018-09-16T05:00:00"/>
  </r>
  <r>
    <x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0.767605633802816"/>
    <x v="1"/>
    <s v="indie rock"/>
    <x v="293"/>
    <d v="2016-01-12T06:00:00"/>
  </r>
  <r>
    <x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94.28235294117647"/>
    <x v="4"/>
    <s v="documentary"/>
    <x v="294"/>
    <d v="2016-09-17T05:00:00"/>
  </r>
  <r>
    <x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73.428571428571431"/>
    <x v="3"/>
    <s v="plays"/>
    <x v="295"/>
    <d v="2016-04-29T05:00:00"/>
  </r>
  <r>
    <x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65.968133535660087"/>
    <x v="3"/>
    <s v="plays"/>
    <x v="296"/>
    <d v="2017-07-17T05:00:00"/>
  </r>
  <r>
    <x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109.04109589041096"/>
    <x v="5"/>
    <s v="fiction"/>
    <x v="297"/>
    <d v="2012-06-26T05:00:00"/>
  </r>
  <r>
    <x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41.16"/>
    <x v="3"/>
    <s v="plays"/>
    <x v="298"/>
    <d v="2011-04-19T05:00:00"/>
  </r>
  <r>
    <x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99.125"/>
    <x v="1"/>
    <s v="indie rock"/>
    <x v="299"/>
    <d v="2011-10-11T05:00:00"/>
  </r>
  <r>
    <x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105.88429752066116"/>
    <x v="6"/>
    <s v="video games"/>
    <x v="300"/>
    <d v="2010-04-25T05:00:00"/>
  </r>
  <r>
    <x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48.996525921966864"/>
    <x v="3"/>
    <s v="plays"/>
    <x v="247"/>
    <d v="2011-02-28T06:00:00"/>
  </r>
  <r>
    <x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39"/>
    <x v="3"/>
    <s v="plays"/>
    <x v="244"/>
    <d v="2013-11-01T05:00:00"/>
  </r>
  <r>
    <x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1.022556390977442"/>
    <x v="1"/>
    <s v="rock"/>
    <x v="301"/>
    <d v="2012-02-29T06:00:00"/>
  </r>
  <r>
    <x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103.87096774193549"/>
    <x v="4"/>
    <s v="documentary"/>
    <x v="188"/>
    <d v="2019-03-17T05:00:00"/>
  </r>
  <r>
    <x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59.268518518518519"/>
    <x v="3"/>
    <s v="plays"/>
    <x v="302"/>
    <d v="2014-06-22T05:00:00"/>
  </r>
  <r>
    <x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42.3"/>
    <x v="0"/>
    <s v="food trucks"/>
    <x v="303"/>
    <d v="2019-11-20T06:00:00"/>
  </r>
  <r>
    <x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53.117647058823529"/>
    <x v="3"/>
    <s v="plays"/>
    <x v="304"/>
    <d v="2017-05-27T05:00:00"/>
  </r>
  <r>
    <x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0.796875"/>
    <x v="1"/>
    <s v="rock"/>
    <x v="305"/>
    <d v="2014-02-16T06:00:00"/>
  </r>
  <r>
    <x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101.15"/>
    <x v="2"/>
    <s v="web"/>
    <x v="306"/>
    <d v="2010-09-05T05:00:00"/>
  </r>
  <r>
    <x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65.000810372771468"/>
    <x v="5"/>
    <s v="fiction"/>
    <x v="307"/>
    <d v="2011-05-19T05:00:00"/>
  </r>
  <r>
    <x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37.998645510835914"/>
    <x v="4"/>
    <s v="shorts"/>
    <x v="308"/>
    <d v="2011-04-09T05:00:00"/>
  </r>
  <r>
    <x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82.615384615384613"/>
    <x v="3"/>
    <s v="plays"/>
    <x v="309"/>
    <d v="2010-12-08T06:00:00"/>
  </r>
  <r>
    <x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37.941368078175898"/>
    <x v="4"/>
    <s v="documentary"/>
    <x v="310"/>
    <d v="2014-03-29T05:00:00"/>
  </r>
  <r>
    <x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80.780821917808225"/>
    <x v="3"/>
    <s v="plays"/>
    <x v="311"/>
    <d v="2015-07-03T05:00:00"/>
  </r>
  <r>
    <x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25.984375"/>
    <x v="3"/>
    <s v="plays"/>
    <x v="79"/>
    <d v="2018-07-09T05:00:00"/>
  </r>
  <r>
    <x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30.363636363636363"/>
    <x v="4"/>
    <s v="animation"/>
    <x v="312"/>
    <d v="2016-01-01T06:00:00"/>
  </r>
  <r>
    <x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54.004916018025398"/>
    <x v="3"/>
    <s v="plays"/>
    <x v="313"/>
    <d v="2019-09-01T05:00:00"/>
  </r>
  <r>
    <x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101.78672985781991"/>
    <x v="1"/>
    <s v="rock"/>
    <x v="314"/>
    <d v="2018-12-11T06:00:00"/>
  </r>
  <r>
    <x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45.003610108303249"/>
    <x v="6"/>
    <s v="video games"/>
    <x v="315"/>
    <d v="2016-12-23T06:00:00"/>
  </r>
  <r>
    <x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77.068421052631578"/>
    <x v="4"/>
    <s v="documentary"/>
    <x v="316"/>
    <d v="2017-12-09T06:00:00"/>
  </r>
  <r>
    <x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88.076595744680844"/>
    <x v="0"/>
    <s v="food trucks"/>
    <x v="317"/>
    <d v="2011-12-20T06:00:00"/>
  </r>
  <r>
    <x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47.035573122529641"/>
    <x v="2"/>
    <s v="wearables"/>
    <x v="318"/>
    <d v="2013-03-29T05:00:00"/>
  </r>
  <r>
    <x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110.99550763701707"/>
    <x v="3"/>
    <s v="plays"/>
    <x v="319"/>
    <d v="2018-12-18T06:00:00"/>
  </r>
  <r>
    <x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87.003066141042481"/>
    <x v="1"/>
    <s v="rock"/>
    <x v="32"/>
    <d v="2018-01-17T06:00:00"/>
  </r>
  <r>
    <x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63.994402985074629"/>
    <x v="1"/>
    <s v="rock"/>
    <x v="320"/>
    <d v="2019-11-28T06:00:00"/>
  </r>
  <r>
    <x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105.9945205479452"/>
    <x v="1"/>
    <s v="rock"/>
    <x v="321"/>
    <d v="2010-12-16T06:00:00"/>
  </r>
  <r>
    <x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73.989349112426041"/>
    <x v="3"/>
    <s v="plays"/>
    <x v="322"/>
    <d v="2019-11-12T06:00:00"/>
  </r>
  <r>
    <x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84.02004626060139"/>
    <x v="3"/>
    <s v="plays"/>
    <x v="323"/>
    <d v="2011-11-04T05:00:00"/>
  </r>
  <r>
    <x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8.966921119592882"/>
    <x v="3"/>
    <s v="plays"/>
    <x v="324"/>
    <d v="2017-08-16T05:00:00"/>
  </r>
  <r>
    <x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76.990453460620529"/>
    <x v="7"/>
    <s v="photography books"/>
    <x v="325"/>
    <d v="2011-12-13T06:00:00"/>
  </r>
  <r>
    <x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97.146341463414629"/>
    <x v="1"/>
    <s v="indie rock"/>
    <x v="326"/>
    <d v="2015-09-04T05:00:00"/>
  </r>
  <r>
    <x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33.013605442176868"/>
    <x v="3"/>
    <s v="plays"/>
    <x v="327"/>
    <d v="2013-08-01T05:00:00"/>
  </r>
  <r>
    <x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99.950602409638549"/>
    <x v="3"/>
    <s v="plays"/>
    <x v="328"/>
    <d v="2014-01-11T06:00:00"/>
  </r>
  <r>
    <x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69.966767371601208"/>
    <x v="6"/>
    <s v="video games"/>
    <x v="329"/>
    <d v="2018-03-03T06:00:00"/>
  </r>
  <r>
    <x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110.32"/>
    <x v="4"/>
    <s v="drama"/>
    <x v="330"/>
    <d v="2015-07-10T05:00:00"/>
  </r>
  <r>
    <x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66.005235602094245"/>
    <x v="1"/>
    <s v="indie rock"/>
    <x v="331"/>
    <d v="2017-10-18T05:00:00"/>
  </r>
  <r>
    <x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41.005742176284812"/>
    <x v="2"/>
    <s v="web"/>
    <x v="332"/>
    <d v="2015-03-07T06:00:00"/>
  </r>
  <r>
    <x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103.96316359696641"/>
    <x v="0"/>
    <s v="food trucks"/>
    <x v="333"/>
    <d v="2017-03-01T06:00:00"/>
  </r>
  <r>
    <x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5"/>
    <x v="3"/>
    <s v="plays"/>
    <x v="296"/>
    <d v="2017-08-13T05:00:00"/>
  </r>
  <r>
    <x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47.009935419771487"/>
    <x v="1"/>
    <s v="jazz"/>
    <x v="334"/>
    <d v="2015-06-07T05:00:00"/>
  </r>
  <r>
    <x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29.606060606060606"/>
    <x v="1"/>
    <s v="rock"/>
    <x v="335"/>
    <d v="2015-09-07T05:00:00"/>
  </r>
  <r>
    <x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81.010569583088667"/>
    <x v="3"/>
    <s v="plays"/>
    <x v="336"/>
    <d v="2015-11-15T06:00:00"/>
  </r>
  <r>
    <x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94.35"/>
    <x v="3"/>
    <s v="plays"/>
    <x v="337"/>
    <d v="2019-07-06T05:00:00"/>
  </r>
  <r>
    <x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26.058139534883722"/>
    <x v="4"/>
    <s v="documentary"/>
    <x v="338"/>
    <d v="2013-09-10T05:00:00"/>
  </r>
  <r>
    <x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85.775000000000006"/>
    <x v="2"/>
    <s v="wearables"/>
    <x v="339"/>
    <d v="2017-03-03T06:00:00"/>
  </r>
  <r>
    <x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103.73170731707317"/>
    <x v="3"/>
    <s v="plays"/>
    <x v="340"/>
    <d v="2012-01-23T06:00:00"/>
  </r>
  <r>
    <x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49.826086956521742"/>
    <x v="6"/>
    <s v="video games"/>
    <x v="341"/>
    <d v="2015-09-28T05:00:00"/>
  </r>
  <r>
    <x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63.893048128342244"/>
    <x v="7"/>
    <s v="photography books"/>
    <x v="342"/>
    <d v="2018-08-13T05:00:00"/>
  </r>
  <r>
    <x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47.002434782608695"/>
    <x v="4"/>
    <s v="animation"/>
    <x v="343"/>
    <d v="2011-09-03T05:00:00"/>
  </r>
  <r>
    <x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108.47727272727273"/>
    <x v="3"/>
    <s v="plays"/>
    <x v="344"/>
    <d v="2011-01-15T06:00:00"/>
  </r>
  <r>
    <x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72.015706806282722"/>
    <x v="3"/>
    <s v="plays"/>
    <x v="345"/>
    <d v="2017-10-31T05:00:00"/>
  </r>
  <r>
    <x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59.928057553956833"/>
    <x v="1"/>
    <s v="rock"/>
    <x v="65"/>
    <d v="2011-03-06T06:00:00"/>
  </r>
  <r>
    <x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78.209677419354833"/>
    <x v="1"/>
    <s v="rock"/>
    <x v="346"/>
    <d v="2011-12-28T06:00:00"/>
  </r>
  <r>
    <x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104.77678571428571"/>
    <x v="1"/>
    <s v="indie rock"/>
    <x v="347"/>
    <d v="2018-04-04T05:00:00"/>
  </r>
  <r>
    <x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5.52475247524752"/>
    <x v="3"/>
    <s v="plays"/>
    <x v="348"/>
    <d v="2017-01-25T06:00:00"/>
  </r>
  <r>
    <x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24.933333333333334"/>
    <x v="3"/>
    <s v="plays"/>
    <x v="349"/>
    <d v="2011-01-04T06:00:00"/>
  </r>
  <r>
    <x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69.873786407766985"/>
    <x v="3"/>
    <s v="plays"/>
    <x v="350"/>
    <d v="2014-11-11T06:00:00"/>
  </r>
  <r>
    <x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95.733766233766232"/>
    <x v="4"/>
    <s v="documentary"/>
    <x v="351"/>
    <d v="2010-11-05T05:00:00"/>
  </r>
  <r>
    <x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29.997485752598056"/>
    <x v="4"/>
    <s v="television"/>
    <x v="352"/>
    <d v="2013-03-14T05:00:00"/>
  </r>
  <r>
    <x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59.011948529411768"/>
    <x v="3"/>
    <s v="plays"/>
    <x v="353"/>
    <d v="2019-04-21T05:00:00"/>
  </r>
  <r>
    <x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84.757396449704146"/>
    <x v="3"/>
    <s v="plays"/>
    <x v="354"/>
    <d v="2015-03-31T05:00:00"/>
  </r>
  <r>
    <x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78.010921177587846"/>
    <x v="4"/>
    <s v="documentary"/>
    <x v="355"/>
    <d v="2015-01-28T06:00:00"/>
  </r>
  <r>
    <x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50.05215419501134"/>
    <x v="3"/>
    <s v="plays"/>
    <x v="356"/>
    <d v="2017-08-25T05:00:00"/>
  </r>
  <r>
    <x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9.16"/>
    <x v="4"/>
    <s v="documentary"/>
    <x v="357"/>
    <d v="2019-01-16T06:00:00"/>
  </r>
  <r>
    <x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93.702290076335885"/>
    <x v="1"/>
    <s v="indie rock"/>
    <x v="358"/>
    <d v="2015-12-12T06:00:00"/>
  </r>
  <r>
    <x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40.14173228346457"/>
    <x v="1"/>
    <s v="rock"/>
    <x v="359"/>
    <d v="2014-07-12T05:00:00"/>
  </r>
  <r>
    <x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70.090140845070422"/>
    <x v="3"/>
    <s v="plays"/>
    <x v="12"/>
    <d v="2019-11-05T06:00:00"/>
  </r>
  <r>
    <x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66.181818181818187"/>
    <x v="4"/>
    <s v="documentary"/>
    <x v="360"/>
    <d v="2018-06-28T05:00:00"/>
  </r>
  <r>
    <x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47.714285714285715"/>
    <x v="3"/>
    <s v="plays"/>
    <x v="361"/>
    <d v="2011-11-10T06:00:00"/>
  </r>
  <r>
    <x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62.896774193548389"/>
    <x v="3"/>
    <s v="plays"/>
    <x v="362"/>
    <d v="2013-06-28T05:00:00"/>
  </r>
  <r>
    <x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86.611940298507463"/>
    <x v="3"/>
    <s v="plays"/>
    <x v="363"/>
    <d v="2015-07-24T05:00:00"/>
  </r>
  <r>
    <x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75.126984126984127"/>
    <x v="7"/>
    <s v="photography books"/>
    <x v="364"/>
    <d v="2017-11-04T05:00:00"/>
  </r>
  <r>
    <x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41.004167534903104"/>
    <x v="0"/>
    <s v="food trucks"/>
    <x v="210"/>
    <d v="2019-02-19T06:00:00"/>
  </r>
  <r>
    <x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50.007915567282325"/>
    <x v="4"/>
    <s v="documentary"/>
    <x v="365"/>
    <d v="2017-03-09T06:00:00"/>
  </r>
  <r>
    <x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96.960674157303373"/>
    <x v="5"/>
    <s v="nonfiction"/>
    <x v="366"/>
    <d v="2019-04-30T05:00:00"/>
  </r>
  <r>
    <x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100.93160377358491"/>
    <x v="3"/>
    <s v="plays"/>
    <x v="367"/>
    <d v="2010-07-08T05:00:00"/>
  </r>
  <r>
    <x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89.227586206896547"/>
    <x v="2"/>
    <s v="wearables"/>
    <x v="368"/>
    <d v="2012-06-17T05:00:00"/>
  </r>
  <r>
    <x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7.979166666666671"/>
    <x v="1"/>
    <s v="indie rock"/>
    <x v="369"/>
    <d v="2012-01-06T06:00:00"/>
  </r>
  <r>
    <x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9.54"/>
    <x v="3"/>
    <s v="plays"/>
    <x v="370"/>
    <d v="2010-11-24T06:00:00"/>
  </r>
  <r>
    <x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29.09271523178808"/>
    <x v="7"/>
    <s v="photography books"/>
    <x v="371"/>
    <d v="2013-09-28T05:00:00"/>
  </r>
  <r>
    <x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42.006218905472636"/>
    <x v="5"/>
    <s v="nonfiction"/>
    <x v="287"/>
    <d v="2014-01-16T06:00:00"/>
  </r>
  <r>
    <x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7.004903563255965"/>
    <x v="2"/>
    <s v="wearables"/>
    <x v="372"/>
    <d v="2011-01-08T06:00:00"/>
  </r>
  <r>
    <x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110.44117647058823"/>
    <x v="1"/>
    <s v="jazz"/>
    <x v="373"/>
    <d v="2017-07-18T05:00:00"/>
  </r>
  <r>
    <x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41.990909090909092"/>
    <x v="4"/>
    <s v="documentary"/>
    <x v="374"/>
    <d v="2013-08-08T05:00:00"/>
  </r>
  <r>
    <x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8.012468827930178"/>
    <x v="3"/>
    <s v="plays"/>
    <x v="375"/>
    <d v="2011-12-09T06:00:00"/>
  </r>
  <r>
    <x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31.019823788546255"/>
    <x v="4"/>
    <s v="drama"/>
    <x v="376"/>
    <d v="2018-10-13T05:00:00"/>
  </r>
  <r>
    <x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99.203252032520325"/>
    <x v="1"/>
    <s v="rock"/>
    <x v="377"/>
    <d v="2013-05-29T05:00:00"/>
  </r>
  <r>
    <x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66.022316684378325"/>
    <x v="4"/>
    <s v="animation"/>
    <x v="378"/>
    <d v="2018-05-10T05:00:00"/>
  </r>
  <r>
    <x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2"/>
    <x v="1"/>
    <s v="indie rock"/>
    <x v="379"/>
    <d v="2011-02-09T06:00:00"/>
  </r>
  <r>
    <x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46.060200668896321"/>
    <x v="7"/>
    <s v="photography books"/>
    <x v="380"/>
    <d v="2013-09-07T05:00:00"/>
  </r>
  <r>
    <x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73.650000000000006"/>
    <x v="3"/>
    <s v="plays"/>
    <x v="381"/>
    <d v="2019-10-27T05:00:00"/>
  </r>
  <r>
    <x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55.99336650082919"/>
    <x v="4"/>
    <s v="shorts"/>
    <x v="382"/>
    <d v="2012-02-22T06:00:00"/>
  </r>
  <r>
    <x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68.985695127402778"/>
    <x v="3"/>
    <s v="plays"/>
    <x v="125"/>
    <d v="2010-06-17T05:00:00"/>
  </r>
  <r>
    <x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0.981609195402299"/>
    <x v="3"/>
    <s v="plays"/>
    <x v="383"/>
    <d v="2017-11-17T06:00:00"/>
  </r>
  <r>
    <x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110.98139534883721"/>
    <x v="3"/>
    <s v="plays"/>
    <x v="384"/>
    <d v="2018-07-24T05:00:00"/>
  </r>
  <r>
    <x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25"/>
    <x v="4"/>
    <s v="documentary"/>
    <x v="385"/>
    <d v="2013-02-11T06:00:00"/>
  </r>
  <r>
    <x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78.759740259740255"/>
    <x v="3"/>
    <s v="plays"/>
    <x v="386"/>
    <d v="2019-10-20T05:00:00"/>
  </r>
  <r>
    <x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87.960784313725483"/>
    <x v="4"/>
    <s v="documentary"/>
    <x v="387"/>
    <d v="2016-07-10T05:00:00"/>
  </r>
  <r>
    <x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49.987398739873989"/>
    <x v="1"/>
    <s v="rock"/>
    <x v="388"/>
    <d v="2017-04-22T05:00:00"/>
  </r>
  <r>
    <x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99.524390243902445"/>
    <x v="6"/>
    <s v="mobile games"/>
    <x v="277"/>
    <d v="2015-04-28T05:00:00"/>
  </r>
  <r>
    <x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104.82089552238806"/>
    <x v="3"/>
    <s v="plays"/>
    <x v="389"/>
    <d v="2017-05-31T05:00:00"/>
  </r>
  <r>
    <x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8.01469237832875"/>
    <x v="5"/>
    <s v="fiction"/>
    <x v="390"/>
    <d v="2014-01-13T06:00:00"/>
  </r>
  <r>
    <x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28.998544660724033"/>
    <x v="4"/>
    <s v="animation"/>
    <x v="391"/>
    <d v="2018-12-24T06:00:00"/>
  </r>
  <r>
    <x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30.028708133971293"/>
    <x v="0"/>
    <s v="food trucks"/>
    <x v="392"/>
    <d v="2010-04-28T05:00:00"/>
  </r>
  <r>
    <x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41.005559416261292"/>
    <x v="3"/>
    <s v="plays"/>
    <x v="393"/>
    <d v="2012-01-30T06:00:00"/>
  </r>
  <r>
    <x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62.866666666666667"/>
    <x v="4"/>
    <s v="documentary"/>
    <x v="394"/>
    <d v="2011-01-26T06:00:00"/>
  </r>
  <r>
    <x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47.005002501250623"/>
    <x v="3"/>
    <s v="plays"/>
    <x v="395"/>
    <d v="2018-11-27T06:00:00"/>
  </r>
  <r>
    <x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26.997693638285604"/>
    <x v="4"/>
    <s v="documentary"/>
    <x v="396"/>
    <d v="2012-05-07T05:00:00"/>
  </r>
  <r>
    <x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68.329787234042556"/>
    <x v="2"/>
    <s v="web"/>
    <x v="397"/>
    <d v="2011-12-28T06:00:00"/>
  </r>
  <r>
    <x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50.974576271186443"/>
    <x v="3"/>
    <s v="plays"/>
    <x v="398"/>
    <d v="2017-07-09T05:00:00"/>
  </r>
  <r>
    <x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4.024390243902438"/>
    <x v="2"/>
    <s v="wearables"/>
    <x v="399"/>
    <d v="2017-07-29T05:00:00"/>
  </r>
  <r>
    <x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97.055555555555557"/>
    <x v="3"/>
    <s v="plays"/>
    <x v="400"/>
    <d v="2010-05-07T05:00:00"/>
  </r>
  <r>
    <x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24.867469879518072"/>
    <x v="0"/>
    <s v="food trucks"/>
    <x v="116"/>
    <d v="2011-09-24T05:00:00"/>
  </r>
  <r>
    <x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84.423913043478265"/>
    <x v="1"/>
    <s v="indie rock"/>
    <x v="401"/>
    <d v="2018-04-24T05:00:00"/>
  </r>
  <r>
    <x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47.091324200913242"/>
    <x v="7"/>
    <s v="photography books"/>
    <x v="402"/>
    <d v="2015-08-03T05:00:00"/>
  </r>
  <r>
    <x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77.996041171813147"/>
    <x v="3"/>
    <s v="plays"/>
    <x v="403"/>
    <d v="2013-03-06T06:00:00"/>
  </r>
  <r>
    <x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62.967871485943775"/>
    <x v="3"/>
    <s v="plays"/>
    <x v="404"/>
    <d v="2014-10-15T05:00:00"/>
  </r>
  <r>
    <x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81.006080449017773"/>
    <x v="4"/>
    <s v="animation"/>
    <x v="405"/>
    <d v="2011-02-18T06:00:00"/>
  </r>
  <r>
    <x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65.321428571428569"/>
    <x v="7"/>
    <s v="photography books"/>
    <x v="406"/>
    <d v="2014-03-10T05:00:00"/>
  </r>
  <r>
    <x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104.43617021276596"/>
    <x v="3"/>
    <s v="plays"/>
    <x v="407"/>
    <d v="2019-11-02T05:00:00"/>
  </r>
  <r>
    <x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69.989010989010993"/>
    <x v="3"/>
    <s v="plays"/>
    <x v="408"/>
    <d v="2018-07-09T05:00:00"/>
  </r>
  <r>
    <x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83.023989898989896"/>
    <x v="3"/>
    <s v="plays"/>
    <x v="409"/>
    <d v="2014-05-22T05:00:00"/>
  </r>
  <r>
    <x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90.3"/>
    <x v="4"/>
    <s v="documentary"/>
    <x v="410"/>
    <d v="2013-12-11T06:00:00"/>
  </r>
  <r>
    <x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103.98131932282546"/>
    <x v="3"/>
    <s v="plays"/>
    <x v="411"/>
    <d v="2016-12-15T06:00:00"/>
  </r>
  <r>
    <x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54.931726907630519"/>
    <x v="3"/>
    <s v="plays"/>
    <x v="412"/>
    <d v="2014-12-27T06:00:00"/>
  </r>
  <r>
    <x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1.921875"/>
    <x v="1"/>
    <s v="jazz"/>
    <x v="413"/>
    <d v="2019-04-21T05:00:00"/>
  </r>
  <r>
    <x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60.02834008097166"/>
    <x v="4"/>
    <s v="animation"/>
    <x v="414"/>
    <d v="2015-09-16T05:00:00"/>
  </r>
  <r>
    <x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44.003488879197555"/>
    <x v="3"/>
    <s v="plays"/>
    <x v="415"/>
    <d v="2013-04-03T05:00:00"/>
  </r>
  <r>
    <x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53.003513254551258"/>
    <x v="4"/>
    <s v="science fiction"/>
    <x v="416"/>
    <d v="2016-11-13T06:00:00"/>
  </r>
  <r>
    <x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4.5"/>
    <x v="4"/>
    <s v="television"/>
    <x v="417"/>
    <d v="2017-07-10T05:00:00"/>
  </r>
  <r>
    <x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75.04195804195804"/>
    <x v="2"/>
    <s v="wearables"/>
    <x v="418"/>
    <d v="2012-05-24T05:00:00"/>
  </r>
  <r>
    <x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35.911111111111111"/>
    <x v="3"/>
    <s v="plays"/>
    <x v="419"/>
    <d v="2017-09-18T05:00:00"/>
  </r>
  <r>
    <x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6.952702702702702"/>
    <x v="3"/>
    <s v="plays"/>
    <x v="420"/>
    <d v="2010-10-19T05:00:00"/>
  </r>
  <r>
    <x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63.170588235294119"/>
    <x v="1"/>
    <s v="indie rock"/>
    <x v="421"/>
    <d v="2011-07-26T05:00:00"/>
  </r>
  <r>
    <x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29.99462365591398"/>
    <x v="3"/>
    <s v="plays"/>
    <x v="422"/>
    <d v="2010-12-24T06:00:00"/>
  </r>
  <r>
    <x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86"/>
    <x v="2"/>
    <s v="wearables"/>
    <x v="423"/>
    <d v="2012-12-20T06:00:00"/>
  </r>
  <r>
    <x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75.014876033057845"/>
    <x v="4"/>
    <s v="television"/>
    <x v="424"/>
    <d v="2018-01-04T06:00:00"/>
  </r>
  <r>
    <x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101.19767441860465"/>
    <x v="6"/>
    <s v="video games"/>
    <x v="425"/>
    <d v="2013-04-16T05:00:00"/>
  </r>
  <r>
    <x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4"/>
    <x v="6"/>
    <s v="video games"/>
    <x v="426"/>
    <d v="2019-03-23T05:00:00"/>
  </r>
  <r>
    <x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29.001272669424118"/>
    <x v="4"/>
    <s v="animation"/>
    <x v="427"/>
    <d v="2018-11-13T06:00:00"/>
  </r>
  <r>
    <x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98.225806451612897"/>
    <x v="1"/>
    <s v="rock"/>
    <x v="428"/>
    <d v="2017-08-19T05:00:00"/>
  </r>
  <r>
    <x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87.001693480101608"/>
    <x v="4"/>
    <s v="drama"/>
    <x v="429"/>
    <d v="2010-07-07T05:00:00"/>
  </r>
  <r>
    <x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45.205128205128204"/>
    <x v="4"/>
    <s v="science fiction"/>
    <x v="411"/>
    <d v="2017-01-11T06:00:00"/>
  </r>
  <r>
    <x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37.001341561577675"/>
    <x v="4"/>
    <s v="drama"/>
    <x v="430"/>
    <d v="2013-11-26T06:00:00"/>
  </r>
  <r>
    <x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94.976947040498445"/>
    <x v="3"/>
    <s v="plays"/>
    <x v="431"/>
    <d v="2011-10-16T05:00:00"/>
  </r>
  <r>
    <x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28.956521739130434"/>
    <x v="1"/>
    <s v="indie rock"/>
    <x v="432"/>
    <d v="2018-02-10T06:00:00"/>
  </r>
  <r>
    <x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55.993396226415094"/>
    <x v="3"/>
    <s v="plays"/>
    <x v="433"/>
    <d v="2016-10-16T05:00:00"/>
  </r>
  <r>
    <x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4.038095238095238"/>
    <x v="3"/>
    <s v="plays"/>
    <x v="434"/>
    <d v="2010-05-11T05:00:00"/>
  </r>
  <r>
    <x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82.38"/>
    <x v="4"/>
    <s v="documentary"/>
    <x v="435"/>
    <d v="2015-01-22T06:00:00"/>
  </r>
  <r>
    <x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66.997115384615384"/>
    <x v="3"/>
    <s v="plays"/>
    <x v="8"/>
    <d v="2010-08-12T05:00:00"/>
  </r>
  <r>
    <x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107.91401869158878"/>
    <x v="4"/>
    <s v="drama"/>
    <x v="436"/>
    <d v="2014-05-18T05:00:00"/>
  </r>
  <r>
    <x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69.009501187648453"/>
    <x v="6"/>
    <s v="mobile games"/>
    <x v="385"/>
    <d v="2013-03-09T06:00:00"/>
  </r>
  <r>
    <x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39.006568144499177"/>
    <x v="4"/>
    <s v="animation"/>
    <x v="437"/>
    <d v="2014-01-04T06:00:00"/>
  </r>
  <r>
    <x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110.3625"/>
    <x v="3"/>
    <s v="plays"/>
    <x v="438"/>
    <d v="2018-02-25T06:00:00"/>
  </r>
  <r>
    <x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94.857142857142861"/>
    <x v="5"/>
    <s v="translations"/>
    <x v="439"/>
    <d v="2018-02-05T06:00:00"/>
  </r>
  <r>
    <x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57.935251798561154"/>
    <x v="2"/>
    <s v="wearables"/>
    <x v="440"/>
    <d v="2013-06-07T05:00:00"/>
  </r>
  <r>
    <x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101.25"/>
    <x v="2"/>
    <s v="web"/>
    <x v="441"/>
    <d v="2015-11-30T06:00:00"/>
  </r>
  <r>
    <x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64.95597484276729"/>
    <x v="3"/>
    <s v="plays"/>
    <x v="442"/>
    <d v="2019-04-30T05:00:00"/>
  </r>
  <r>
    <x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27.00524934383202"/>
    <x v="4"/>
    <s v="drama"/>
    <x v="443"/>
    <d v="2015-05-20T05:00:00"/>
  </r>
  <r>
    <x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50.97422680412371"/>
    <x v="2"/>
    <s v="wearables"/>
    <x v="315"/>
    <d v="2016-12-19T06:00:00"/>
  </r>
  <r>
    <x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104.94260869565217"/>
    <x v="0"/>
    <s v="food trucks"/>
    <x v="444"/>
    <d v="2012-05-02T05:00:00"/>
  </r>
  <r>
    <x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84.028301886792448"/>
    <x v="1"/>
    <s v="rock"/>
    <x v="445"/>
    <d v="2019-05-04T05:00:00"/>
  </r>
  <r>
    <x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102.85915492957747"/>
    <x v="1"/>
    <s v="electric music"/>
    <x v="446"/>
    <d v="2018-06-27T05:00:00"/>
  </r>
  <r>
    <x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39.962085308056871"/>
    <x v="4"/>
    <s v="television"/>
    <x v="447"/>
    <d v="2014-12-17T06:00:00"/>
  </r>
  <r>
    <x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51.001785714285717"/>
    <x v="5"/>
    <s v="translations"/>
    <x v="448"/>
    <d v="2013-06-29T05:00:00"/>
  </r>
  <r>
    <x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40.823008849557525"/>
    <x v="5"/>
    <s v="fiction"/>
    <x v="342"/>
    <d v="2018-08-16T05:00:00"/>
  </r>
  <r>
    <x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58.999637155297535"/>
    <x v="4"/>
    <s v="science fiction"/>
    <x v="449"/>
    <d v="2011-07-23T05:00:00"/>
  </r>
  <r>
    <x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71.156069364161851"/>
    <x v="2"/>
    <s v="wearables"/>
    <x v="450"/>
    <d v="2015-03-21T05:00:00"/>
  </r>
  <r>
    <x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99.494252873563212"/>
    <x v="0"/>
    <s v="food trucks"/>
    <x v="451"/>
    <d v="2017-07-31T05:00:00"/>
  </r>
  <r>
    <x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103.98634590377114"/>
    <x v="7"/>
    <s v="photography books"/>
    <x v="452"/>
    <d v="2010-03-20T05:00:00"/>
  </r>
  <r>
    <x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76.555555555555557"/>
    <x v="3"/>
    <s v="plays"/>
    <x v="453"/>
    <d v="2014-11-12T06:00:00"/>
  </r>
  <r>
    <x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87.068592057761734"/>
    <x v="5"/>
    <s v="fiction"/>
    <x v="454"/>
    <d v="2012-03-06T06:00:00"/>
  </r>
  <r>
    <x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48.99554707379135"/>
    <x v="3"/>
    <s v="plays"/>
    <x v="455"/>
    <d v="2019-12-19T06:00:00"/>
  </r>
  <r>
    <x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2.969135802469133"/>
    <x v="0"/>
    <s v="food trucks"/>
    <x v="456"/>
    <d v="2014-09-22T05:00:00"/>
  </r>
  <r>
    <x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33.428571428571431"/>
    <x v="3"/>
    <s v="plays"/>
    <x v="457"/>
    <d v="2019-07-21T05:00:00"/>
  </r>
  <r>
    <x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83.982949701619773"/>
    <x v="5"/>
    <s v="translations"/>
    <x v="458"/>
    <d v="2018-03-24T05:00:00"/>
  </r>
  <r>
    <x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101.41739130434783"/>
    <x v="3"/>
    <s v="plays"/>
    <x v="459"/>
    <d v="2017-05-23T05:00:00"/>
  </r>
  <r>
    <x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9.87058823529412"/>
    <x v="3"/>
    <s v="plays"/>
    <x v="460"/>
    <d v="2016-02-20T06:00:00"/>
  </r>
  <r>
    <x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31.916666666666668"/>
    <x v="2"/>
    <s v="wearables"/>
    <x v="461"/>
    <d v="2010-08-21T05:00:00"/>
  </r>
  <r>
    <x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70.993450675399103"/>
    <x v="8"/>
    <s v="audio"/>
    <x v="462"/>
    <d v="2019-11-24T06:00:00"/>
  </r>
  <r>
    <x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7.026890756302521"/>
    <x v="0"/>
    <s v="food trucks"/>
    <x v="463"/>
    <d v="2013-07-27T05:00:00"/>
  </r>
  <r>
    <x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101.78125"/>
    <x v="4"/>
    <s v="shorts"/>
    <x v="464"/>
    <d v="2010-07-12T05:00:00"/>
  </r>
  <r>
    <x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51.059701492537314"/>
    <x v="7"/>
    <s v="photography books"/>
    <x v="465"/>
    <d v="2019-07-12T05:00:00"/>
  </r>
  <r>
    <x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68.02051282051282"/>
    <x v="2"/>
    <s v="wearables"/>
    <x v="466"/>
    <d v="2012-03-23T05:00:00"/>
  </r>
  <r>
    <x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30.87037037037037"/>
    <x v="3"/>
    <s v="plays"/>
    <x v="467"/>
    <d v="2014-06-14T05:00:00"/>
  </r>
  <r>
    <x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27.908333333333335"/>
    <x v="4"/>
    <s v="animation"/>
    <x v="468"/>
    <d v="2017-06-07T05:00:00"/>
  </r>
  <r>
    <x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79.994818652849744"/>
    <x v="2"/>
    <s v="wearables"/>
    <x v="469"/>
    <d v="2016-12-20T06:00:00"/>
  </r>
  <r>
    <x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38.003378378378379"/>
    <x v="2"/>
    <s v="web"/>
    <x v="470"/>
    <d v="2015-01-03T06:00:00"/>
  </r>
  <r>
    <x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e v="#DIV/0!"/>
    <x v="4"/>
    <s v="documentary"/>
    <x v="471"/>
    <d v="2016-03-20T05:00:00"/>
  </r>
  <r>
    <x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59.990534521158132"/>
    <x v="3"/>
    <s v="plays"/>
    <x v="472"/>
    <d v="2013-05-29T05:00:00"/>
  </r>
  <r>
    <x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37.037634408602152"/>
    <x v="4"/>
    <s v="documentary"/>
    <x v="473"/>
    <d v="2013-03-14T05:00:00"/>
  </r>
  <r>
    <x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99.963043478260872"/>
    <x v="6"/>
    <s v="video games"/>
    <x v="474"/>
    <d v="2012-08-25T05:00:00"/>
  </r>
  <r>
    <x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111.6774193548387"/>
    <x v="4"/>
    <s v="drama"/>
    <x v="72"/>
    <d v="2015-07-21T05:00:00"/>
  </r>
  <r>
    <x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36.014409221902014"/>
    <x v="1"/>
    <s v="rock"/>
    <x v="443"/>
    <d v="2015-05-19T05:00:00"/>
  </r>
  <r>
    <x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66.010284810126578"/>
    <x v="5"/>
    <s v="radio &amp; podcasts"/>
    <x v="475"/>
    <d v="2013-04-19T05:00:00"/>
  </r>
  <r>
    <x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44.05263157894737"/>
    <x v="3"/>
    <s v="plays"/>
    <x v="81"/>
    <d v="2017-12-10T06:00:00"/>
  </r>
  <r>
    <x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52.999726551818434"/>
    <x v="2"/>
    <s v="web"/>
    <x v="476"/>
    <d v="2013-05-28T05:00:00"/>
  </r>
  <r>
    <x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95"/>
    <x v="3"/>
    <s v="plays"/>
    <x v="192"/>
    <d v="2018-08-19T05:00:00"/>
  </r>
  <r>
    <x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70.908396946564892"/>
    <x v="3"/>
    <s v="plays"/>
    <x v="477"/>
    <d v="2012-05-15T05:00:00"/>
  </r>
  <r>
    <x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98.060773480662988"/>
    <x v="4"/>
    <s v="drama"/>
    <x v="478"/>
    <d v="2018-06-24T05:00:00"/>
  </r>
  <r>
    <x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53.046025104602514"/>
    <x v="3"/>
    <s v="plays"/>
    <x v="479"/>
    <d v="2019-08-04T05:00:00"/>
  </r>
  <r>
    <x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93.142857142857139"/>
    <x v="6"/>
    <s v="video games"/>
    <x v="480"/>
    <d v="2014-07-06T05:00:00"/>
  </r>
  <r>
    <x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58.945075757575758"/>
    <x v="4"/>
    <s v="television"/>
    <x v="180"/>
    <d v="2010-09-11T05:00:00"/>
  </r>
  <r>
    <x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36.067669172932334"/>
    <x v="1"/>
    <s v="rock"/>
    <x v="481"/>
    <d v="2013-12-11T06:00:00"/>
  </r>
  <r>
    <x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63.030732860520096"/>
    <x v="3"/>
    <s v="plays"/>
    <x v="482"/>
    <d v="2011-12-25T06:00:00"/>
  </r>
  <r>
    <x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84.717948717948715"/>
    <x v="5"/>
    <s v="nonfiction"/>
    <x v="194"/>
    <d v="2010-09-13T05:00:00"/>
  </r>
  <r>
    <x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62.2"/>
    <x v="0"/>
    <s v="food trucks"/>
    <x v="483"/>
    <d v="2017-05-10T05:00:00"/>
  </r>
  <r>
    <x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101.97518330513255"/>
    <x v="4"/>
    <s v="animation"/>
    <x v="484"/>
    <d v="2018-02-25T06:00:00"/>
  </r>
  <r>
    <x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6.4375"/>
    <x v="1"/>
    <s v="rock"/>
    <x v="355"/>
    <d v="2015-01-22T06:00:00"/>
  </r>
  <r>
    <x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29.975609756097562"/>
    <x v="3"/>
    <s v="plays"/>
    <x v="485"/>
    <d v="2019-04-22T05:00:00"/>
  </r>
  <r>
    <x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85.806282722513089"/>
    <x v="4"/>
    <s v="drama"/>
    <x v="486"/>
    <d v="2016-08-29T05:00:00"/>
  </r>
  <r>
    <x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70.82022471910112"/>
    <x v="4"/>
    <s v="shorts"/>
    <x v="487"/>
    <d v="2012-07-15T05:00:00"/>
  </r>
  <r>
    <x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40.998484082870135"/>
    <x v="4"/>
    <s v="shorts"/>
    <x v="488"/>
    <d v="2010-03-09T06:00:00"/>
  </r>
  <r>
    <x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28.063492063492063"/>
    <x v="3"/>
    <s v="plays"/>
    <x v="489"/>
    <d v="2010-05-09T05:00:00"/>
  </r>
  <r>
    <x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88.054421768707485"/>
    <x v="2"/>
    <s v="wearables"/>
    <x v="490"/>
    <d v="2010-11-27T06:00:00"/>
  </r>
  <r>
    <x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31"/>
    <x v="3"/>
    <s v="plays"/>
    <x v="312"/>
    <d v="2016-02-01T06:00:00"/>
  </r>
  <r>
    <x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90.337500000000006"/>
    <x v="4"/>
    <s v="animation"/>
    <x v="491"/>
    <d v="2016-03-12T06:00:00"/>
  </r>
  <r>
    <x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63.777777777777779"/>
    <x v="1"/>
    <s v="indie rock"/>
    <x v="492"/>
    <d v="2014-01-07T06:00:00"/>
  </r>
  <r>
    <x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53.995515695067262"/>
    <x v="6"/>
    <s v="video games"/>
    <x v="493"/>
    <d v="2014-06-07T05:00:00"/>
  </r>
  <r>
    <x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48.993956043956047"/>
    <x v="5"/>
    <s v="fiction"/>
    <x v="494"/>
    <d v="2010-09-14T05:00:00"/>
  </r>
  <r>
    <x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63.857142857142854"/>
    <x v="6"/>
    <s v="video games"/>
    <x v="495"/>
    <d v="2014-01-06T06:00:00"/>
  </r>
  <r>
    <x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82.996393146979258"/>
    <x v="3"/>
    <s v="plays"/>
    <x v="496"/>
    <d v="2018-01-26T06:00:00"/>
  </r>
  <r>
    <x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55.08230452674897"/>
    <x v="1"/>
    <s v="indie rock"/>
    <x v="497"/>
    <d v="2013-08-29T05:00:00"/>
  </r>
  <r>
    <x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62.044554455445542"/>
    <x v="4"/>
    <s v="drama"/>
    <x v="498"/>
    <d v="2018-08-18T05:00:00"/>
  </r>
  <r>
    <x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104.97857142857143"/>
    <x v="3"/>
    <s v="plays"/>
    <x v="499"/>
    <d v="2018-06-10T05:00:00"/>
  </r>
  <r>
    <x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94.044676806083643"/>
    <x v="5"/>
    <s v="fiction"/>
    <x v="500"/>
    <d v="2010-09-19T05:00:00"/>
  </r>
  <r>
    <x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44.007716049382715"/>
    <x v="4"/>
    <s v="documentary"/>
    <x v="501"/>
    <d v="2018-09-22T05:00:00"/>
  </r>
  <r>
    <x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92.467532467532465"/>
    <x v="6"/>
    <s v="mobile games"/>
    <x v="502"/>
    <d v="2013-10-08T05:00:00"/>
  </r>
  <r>
    <x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57.072874493927124"/>
    <x v="0"/>
    <s v="food trucks"/>
    <x v="503"/>
    <d v="2019-07-07T05:00:00"/>
  </r>
  <r>
    <x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109.07848101265823"/>
    <x v="7"/>
    <s v="photography books"/>
    <x v="504"/>
    <d v="2018-05-27T05:00:00"/>
  </r>
  <r>
    <x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39.387755102040813"/>
    <x v="6"/>
    <s v="mobile games"/>
    <x v="505"/>
    <d v="2015-07-06T05:00:00"/>
  </r>
  <r>
    <x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77.022222222222226"/>
    <x v="1"/>
    <s v="indie rock"/>
    <x v="506"/>
    <d v="2016-02-21T06:00:00"/>
  </r>
  <r>
    <x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92.166666666666671"/>
    <x v="6"/>
    <s v="video games"/>
    <x v="507"/>
    <d v="2013-09-26T05:00:00"/>
  </r>
  <r>
    <x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61.007063197026021"/>
    <x v="1"/>
    <s v="rock"/>
    <x v="508"/>
    <d v="2016-01-21T06:00:00"/>
  </r>
  <r>
    <x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78.068181818181813"/>
    <x v="3"/>
    <s v="plays"/>
    <x v="509"/>
    <d v="2020-01-14T06:00:00"/>
  </r>
  <r>
    <x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80.75"/>
    <x v="3"/>
    <s v="plays"/>
    <x v="510"/>
    <d v="2018-09-20T05:00:00"/>
  </r>
  <r>
    <x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59.991289782244557"/>
    <x v="4"/>
    <s v="drama"/>
    <x v="511"/>
    <d v="2015-02-06T06:00:00"/>
  </r>
  <r>
    <x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110.03018372703411"/>
    <x v="3"/>
    <s v="plays"/>
    <x v="512"/>
    <d v="2016-04-14T05:00:00"/>
  </r>
  <r>
    <x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4"/>
    <x v="2"/>
    <s v="wearables"/>
    <x v="513"/>
    <d v="2013-06-06T05:00:00"/>
  </r>
  <r>
    <x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37.99856063332134"/>
    <x v="1"/>
    <s v="indie rock"/>
    <x v="514"/>
    <d v="2012-03-21T05:00:00"/>
  </r>
  <r>
    <x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96.369565217391298"/>
    <x v="2"/>
    <s v="web"/>
    <x v="515"/>
    <d v="2015-01-29T06:00:00"/>
  </r>
  <r>
    <x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72.978599221789878"/>
    <x v="3"/>
    <s v="plays"/>
    <x v="516"/>
    <d v="2016-11-28T06:00:00"/>
  </r>
  <r>
    <x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26.007220216606498"/>
    <x v="1"/>
    <s v="rock"/>
    <x v="517"/>
    <d v="2011-01-03T06:00:00"/>
  </r>
  <r>
    <x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104.36296296296297"/>
    <x v="1"/>
    <s v="indie rock"/>
    <x v="518"/>
    <d v="2016-12-25T06:00:00"/>
  </r>
  <r>
    <x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2.18852459016394"/>
    <x v="1"/>
    <s v="rock"/>
    <x v="519"/>
    <d v="2014-05-03T05:00:00"/>
  </r>
  <r>
    <x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54.117647058823529"/>
    <x v="5"/>
    <s v="translations"/>
    <x v="520"/>
    <d v="2011-09-13T05:00:00"/>
  </r>
  <r>
    <x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63.222222222222221"/>
    <x v="4"/>
    <s v="science fiction"/>
    <x v="521"/>
    <d v="2015-10-05T05:00:00"/>
  </r>
  <r>
    <x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104.03228962818004"/>
    <x v="3"/>
    <s v="plays"/>
    <x v="522"/>
    <d v="2016-04-07T05:00:00"/>
  </r>
  <r>
    <x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49.994334277620396"/>
    <x v="3"/>
    <s v="plays"/>
    <x v="523"/>
    <d v="2016-08-09T05:00:00"/>
  </r>
  <r>
    <x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56.015151515151516"/>
    <x v="4"/>
    <s v="animation"/>
    <x v="524"/>
    <d v="2011-12-28T06:00:00"/>
  </r>
  <r>
    <x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48.807692307692307"/>
    <x v="3"/>
    <s v="plays"/>
    <x v="525"/>
    <d v="2011-10-19T05:00:00"/>
  </r>
  <r>
    <x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60.082352941176474"/>
    <x v="1"/>
    <s v="rock"/>
    <x v="188"/>
    <d v="2019-03-14T05:00:00"/>
  </r>
  <r>
    <x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78.990502793296088"/>
    <x v="4"/>
    <s v="documentary"/>
    <x v="526"/>
    <d v="2018-12-03T06:00:00"/>
  </r>
  <r>
    <x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53.99499443826474"/>
    <x v="3"/>
    <s v="plays"/>
    <x v="527"/>
    <d v="2015-03-23T05:00:00"/>
  </r>
  <r>
    <x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111.45945945945945"/>
    <x v="3"/>
    <s v="plays"/>
    <x v="528"/>
    <d v="2011-12-05T06:00:00"/>
  </r>
  <r>
    <x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60.922131147540981"/>
    <x v="1"/>
    <s v="electric music"/>
    <x v="522"/>
    <d v="2016-03-18T05:00:00"/>
  </r>
  <r>
    <x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26.0015444015444"/>
    <x v="1"/>
    <s v="rock"/>
    <x v="529"/>
    <d v="2014-07-12T05:00:00"/>
  </r>
  <r>
    <x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80.993208828522924"/>
    <x v="3"/>
    <s v="plays"/>
    <x v="530"/>
    <d v="2010-08-29T05:00:00"/>
  </r>
  <r>
    <x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34.995963302752294"/>
    <x v="4"/>
    <s v="animation"/>
    <x v="531"/>
    <d v="2011-01-23T06:00:00"/>
  </r>
  <r>
    <x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94.142857142857139"/>
    <x v="1"/>
    <s v="rock"/>
    <x v="515"/>
    <d v="2014-12-26T06:00:00"/>
  </r>
  <r>
    <x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52.085106382978722"/>
    <x v="4"/>
    <s v="shorts"/>
    <x v="532"/>
    <d v="2015-08-05T05:00:00"/>
  </r>
  <r>
    <x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24.986666666666668"/>
    <x v="1"/>
    <s v="rock"/>
    <x v="533"/>
    <d v="2015-10-14T05:00:00"/>
  </r>
  <r>
    <x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69.215277777777771"/>
    <x v="8"/>
    <s v="audio"/>
    <x v="409"/>
    <d v="2014-05-04T05:00:00"/>
  </r>
  <r>
    <x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93.944444444444443"/>
    <x v="0"/>
    <s v="food trucks"/>
    <x v="534"/>
    <d v="2019-12-17T06:00:00"/>
  </r>
  <r>
    <x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8.40625"/>
    <x v="3"/>
    <s v="plays"/>
    <x v="53"/>
    <d v="2014-05-23T05:00:00"/>
  </r>
  <r>
    <x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41.783783783783782"/>
    <x v="3"/>
    <s v="plays"/>
    <x v="535"/>
    <d v="2017-11-18T06:00:00"/>
  </r>
  <r>
    <x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65.991836734693877"/>
    <x v="1"/>
    <s v="jazz"/>
    <x v="536"/>
    <d v="2011-04-06T05:00:00"/>
  </r>
  <r>
    <x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72.05747126436782"/>
    <x v="4"/>
    <s v="science fiction"/>
    <x v="537"/>
    <d v="2011-12-04T06:00:00"/>
  </r>
  <r>
    <x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48.003209242618745"/>
    <x v="1"/>
    <s v="jazz"/>
    <x v="538"/>
    <d v="2011-08-19T05:00:00"/>
  </r>
  <r>
    <x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54.098591549295776"/>
    <x v="3"/>
    <s v="plays"/>
    <x v="539"/>
    <d v="2014-03-06T06:00:00"/>
  </r>
  <r>
    <x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107.88095238095238"/>
    <x v="2"/>
    <s v="web"/>
    <x v="540"/>
    <d v="2011-05-14T05:00:00"/>
  </r>
  <r>
    <x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67.034103410341032"/>
    <x v="6"/>
    <s v="video games"/>
    <x v="505"/>
    <d v="2015-06-15T05:00:00"/>
  </r>
  <r>
    <x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4.01425914445133"/>
    <x v="4"/>
    <s v="documentary"/>
    <x v="541"/>
    <d v="2012-03-08T06:00:00"/>
  </r>
  <r>
    <x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96.066176470588232"/>
    <x v="2"/>
    <s v="web"/>
    <x v="542"/>
    <d v="2012-05-09T05:00:00"/>
  </r>
  <r>
    <x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51.184615384615384"/>
    <x v="5"/>
    <s v="translations"/>
    <x v="543"/>
    <d v="2010-03-28T05:00:00"/>
  </r>
  <r>
    <x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43.92307692307692"/>
    <x v="1"/>
    <s v="rock"/>
    <x v="544"/>
    <d v="2010-12-06T06:00:00"/>
  </r>
  <r>
    <x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91.021198830409361"/>
    <x v="0"/>
    <s v="food trucks"/>
    <x v="35"/>
    <d v="2019-03-12T05:00:00"/>
  </r>
  <r>
    <x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50.127450980392155"/>
    <x v="3"/>
    <s v="plays"/>
    <x v="152"/>
    <d v="2010-04-25T05:00:00"/>
  </r>
  <r>
    <x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67.720930232558146"/>
    <x v="4"/>
    <s v="documentary"/>
    <x v="545"/>
    <d v="2015-07-12T05:00:00"/>
  </r>
  <r>
    <x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1.03921568627451"/>
    <x v="5"/>
    <s v="radio &amp; podcasts"/>
    <x v="546"/>
    <d v="2015-01-01T06:00:00"/>
  </r>
  <r>
    <x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80.011857707509876"/>
    <x v="6"/>
    <s v="video games"/>
    <x v="547"/>
    <d v="2010-07-24T05:00:00"/>
  </r>
  <r>
    <x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47.001497753369947"/>
    <x v="3"/>
    <s v="plays"/>
    <x v="548"/>
    <d v="2014-06-08T05:00:00"/>
  </r>
  <r>
    <x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71.127388535031841"/>
    <x v="4"/>
    <s v="animation"/>
    <x v="549"/>
    <d v="2014-04-08T05:00:00"/>
  </r>
  <r>
    <x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89.99079189686924"/>
    <x v="3"/>
    <s v="plays"/>
    <x v="550"/>
    <d v="2016-06-30T05:00:00"/>
  </r>
  <r>
    <x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43.032786885245905"/>
    <x v="3"/>
    <s v="plays"/>
    <x v="551"/>
    <d v="2010-04-06T05:00:00"/>
  </r>
  <r>
    <x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67.997714808043881"/>
    <x v="4"/>
    <s v="drama"/>
    <x v="552"/>
    <d v="2016-03-12T06:00:00"/>
  </r>
  <r>
    <x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73.004566210045667"/>
    <x v="3"/>
    <s v="plays"/>
    <x v="462"/>
    <d v="2019-12-05T06:00:00"/>
  </r>
  <r>
    <x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62.341463414634148"/>
    <x v="1"/>
    <s v="rock"/>
    <x v="553"/>
    <d v="2010-07-14T05:00:00"/>
  </r>
  <r>
    <x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5"/>
    <x v="4"/>
    <s v="documentary"/>
    <x v="554"/>
    <d v="2015-02-20T06:00:00"/>
  </r>
  <r>
    <x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67.103092783505161"/>
    <x v="0"/>
    <s v="food trucks"/>
    <x v="555"/>
    <d v="2013-08-11T05:00:00"/>
  </r>
  <r>
    <x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79.978947368421046"/>
    <x v="2"/>
    <s v="wearables"/>
    <x v="548"/>
    <d v="2014-06-16T05:00:00"/>
  </r>
  <r>
    <x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62.176470588235297"/>
    <x v="3"/>
    <s v="plays"/>
    <x v="62"/>
    <d v="2015-06-16T05:00:00"/>
  </r>
  <r>
    <x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53.005950297514879"/>
    <x v="3"/>
    <s v="plays"/>
    <x v="556"/>
    <d v="2019-05-15T05:00:00"/>
  </r>
  <r>
    <x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7.738317757009348"/>
    <x v="3"/>
    <s v="plays"/>
    <x v="557"/>
    <d v="2011-02-12T06:00:00"/>
  </r>
  <r>
    <x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40.03125"/>
    <x v="5"/>
    <s v="nonfiction"/>
    <x v="27"/>
    <d v="2015-11-13T06:00:00"/>
  </r>
  <r>
    <x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81.016591928251117"/>
    <x v="1"/>
    <s v="rock"/>
    <x v="558"/>
    <d v="2016-03-18T05:00:00"/>
  </r>
  <r>
    <x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35.047468354430379"/>
    <x v="0"/>
    <s v="food trucks"/>
    <x v="559"/>
    <d v="2014-03-25T05:00:00"/>
  </r>
  <r>
    <x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102.92307692307692"/>
    <x v="1"/>
    <s v="jazz"/>
    <x v="426"/>
    <d v="2019-03-10T06:00:00"/>
  </r>
  <r>
    <x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27.998126756166094"/>
    <x v="4"/>
    <s v="science fiction"/>
    <x v="560"/>
    <d v="2019-02-02T06:00:00"/>
  </r>
  <r>
    <x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75.733333333333334"/>
    <x v="3"/>
    <s v="plays"/>
    <x v="561"/>
    <d v="2012-12-30T06:00:00"/>
  </r>
  <r>
    <x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45.026041666666664"/>
    <x v="3"/>
    <s v="plays"/>
    <x v="562"/>
    <d v="2013-08-06T05:00:00"/>
  </r>
  <r>
    <x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73.615384615384613"/>
    <x v="1"/>
    <s v="electric music"/>
    <x v="563"/>
    <d v="2010-11-15T06:00:00"/>
  </r>
  <r>
    <x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56.991701244813278"/>
    <x v="3"/>
    <s v="plays"/>
    <x v="564"/>
    <d v="2017-09-04T05:00:00"/>
  </r>
  <r>
    <x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85.223529411764702"/>
    <x v="3"/>
    <s v="plays"/>
    <x v="565"/>
    <d v="2017-01-29T06:00:00"/>
  </r>
  <r>
    <x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50.962184873949582"/>
    <x v="3"/>
    <s v="plays"/>
    <x v="566"/>
    <d v="2016-05-09T05:00:00"/>
  </r>
  <r>
    <x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63.563636363636363"/>
    <x v="1"/>
    <s v="indie rock"/>
    <x v="567"/>
    <d v="2013-09-21T05:00:00"/>
  </r>
  <r>
    <x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80.999165275459092"/>
    <x v="3"/>
    <s v="plays"/>
    <x v="568"/>
    <d v="2014-06-14T05:00:00"/>
  </r>
  <r>
    <x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6.044753086419746"/>
    <x v="5"/>
    <s v="nonfiction"/>
    <x v="569"/>
    <d v="2013-05-23T05:00:00"/>
  </r>
  <r>
    <x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90.0390625"/>
    <x v="3"/>
    <s v="plays"/>
    <x v="570"/>
    <d v="2011-05-07T05:00:00"/>
  </r>
  <r>
    <x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74.006063432835816"/>
    <x v="7"/>
    <s v="photography books"/>
    <x v="571"/>
    <d v="2016-07-12T05:00:00"/>
  </r>
  <r>
    <x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92.4375"/>
    <x v="3"/>
    <s v="plays"/>
    <x v="572"/>
    <d v="2016-09-18T05:00:00"/>
  </r>
  <r>
    <x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55.999257333828446"/>
    <x v="1"/>
    <s v="indie rock"/>
    <x v="573"/>
    <d v="2018-05-11T05:00:00"/>
  </r>
  <r>
    <x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32.983796296296298"/>
    <x v="3"/>
    <s v="plays"/>
    <x v="574"/>
    <d v="2015-07-21T05:00:00"/>
  </r>
  <r>
    <x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93.596774193548384"/>
    <x v="7"/>
    <s v="photography books"/>
    <x v="511"/>
    <d v="2015-01-31T06:00:00"/>
  </r>
  <r>
    <x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69.867724867724874"/>
    <x v="3"/>
    <s v="plays"/>
    <x v="575"/>
    <d v="2020-02-10T06:00:00"/>
  </r>
  <r>
    <x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72.129870129870127"/>
    <x v="3"/>
    <s v="plays"/>
    <x v="576"/>
    <d v="2010-10-07T05:00:00"/>
  </r>
  <r>
    <x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30.041666666666668"/>
    <x v="0"/>
    <s v="food trucks"/>
    <x v="577"/>
    <d v="2010-07-10T05:00:00"/>
  </r>
  <r>
    <x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73.968000000000004"/>
    <x v="1"/>
    <s v="indie rock"/>
    <x v="578"/>
    <d v="2010-10-07T05:00:00"/>
  </r>
  <r>
    <x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68.65517241379311"/>
    <x v="3"/>
    <s v="plays"/>
    <x v="579"/>
    <d v="2016-07-08T05:00:00"/>
  </r>
  <r>
    <x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59.992164544564154"/>
    <x v="3"/>
    <s v="plays"/>
    <x v="580"/>
    <d v="2019-05-12T05:00:00"/>
  </r>
  <r>
    <x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111.15827338129496"/>
    <x v="3"/>
    <s v="plays"/>
    <x v="581"/>
    <d v="2019-03-30T05:00:00"/>
  </r>
  <r>
    <x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53.038095238095238"/>
    <x v="3"/>
    <s v="plays"/>
    <x v="582"/>
    <d v="2014-11-20T06:00:00"/>
  </r>
  <r>
    <x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5.985524728588658"/>
    <x v="4"/>
    <s v="animation"/>
    <x v="336"/>
    <d v="2015-11-11T06:00:00"/>
  </r>
  <r>
    <x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69.986760812003524"/>
    <x v="4"/>
    <s v="television"/>
    <x v="583"/>
    <d v="2017-04-08T05:00:00"/>
  </r>
  <r>
    <x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48.998079877112133"/>
    <x v="4"/>
    <s v="television"/>
    <x v="584"/>
    <d v="2013-03-13T05:00:00"/>
  </r>
  <r>
    <x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103.84615384615384"/>
    <x v="4"/>
    <s v="animation"/>
    <x v="585"/>
    <d v="2012-03-03T06:00:00"/>
  </r>
  <r>
    <x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99.127659574468083"/>
    <x v="3"/>
    <s v="plays"/>
    <x v="586"/>
    <d v="2016-11-22T06:00:00"/>
  </r>
  <r>
    <x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107.37777777777778"/>
    <x v="3"/>
    <s v="plays"/>
    <x v="587"/>
    <d v="2010-08-08T05:00:00"/>
  </r>
  <r>
    <x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76.922178988326849"/>
    <x v="4"/>
    <s v="drama"/>
    <x v="588"/>
    <d v="2018-07-28T05:00:00"/>
  </r>
  <r>
    <x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58.128865979381445"/>
    <x v="3"/>
    <s v="plays"/>
    <x v="589"/>
    <d v="2016-01-21T06:00:00"/>
  </r>
  <r>
    <x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103.73643410852713"/>
    <x v="3"/>
    <s v="plays"/>
    <x v="590"/>
    <d v="2017-03-20T05:00:00"/>
  </r>
  <r>
    <x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87.962666666666664"/>
    <x v="2"/>
    <s v="wearables"/>
    <x v="591"/>
    <d v="2018-12-26T06:00:00"/>
  </r>
  <r>
    <x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28"/>
    <x v="3"/>
    <s v="plays"/>
    <x v="592"/>
    <d v="2017-03-19T05:00:00"/>
  </r>
  <r>
    <x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37.999361294443261"/>
    <x v="3"/>
    <s v="plays"/>
    <x v="593"/>
    <d v="2019-01-03T06:00:00"/>
  </r>
  <r>
    <x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29.999313893653515"/>
    <x v="1"/>
    <s v="rock"/>
    <x v="594"/>
    <d v="2018-10-17T05:00:00"/>
  </r>
  <r>
    <x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103.5"/>
    <x v="6"/>
    <s v="video games"/>
    <x v="595"/>
    <d v="2013-03-24T05:00:00"/>
  </r>
  <r>
    <x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85.994467496542185"/>
    <x v="5"/>
    <s v="translations"/>
    <x v="596"/>
    <d v="2018-05-03T05:00:00"/>
  </r>
  <r>
    <x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98.011627906976742"/>
    <x v="0"/>
    <s v="food trucks"/>
    <x v="597"/>
    <d v="2017-07-24T05:00:00"/>
  </r>
  <r>
    <x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2"/>
    <x v="3"/>
    <s v="plays"/>
    <x v="598"/>
    <d v="2010-10-31T05:00:00"/>
  </r>
  <r>
    <x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44.994570837642193"/>
    <x v="1"/>
    <s v="jazz"/>
    <x v="599"/>
    <d v="2014-08-04T05:00:00"/>
  </r>
  <r>
    <x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31.012224938875306"/>
    <x v="4"/>
    <s v="shorts"/>
    <x v="600"/>
    <d v="2014-03-09T06:00:00"/>
  </r>
  <r>
    <x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59.970085470085472"/>
    <x v="2"/>
    <s v="web"/>
    <x v="601"/>
    <d v="2016-09-17T05:00:00"/>
  </r>
  <r>
    <x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8.9973474801061"/>
    <x v="2"/>
    <s v="web"/>
    <x v="602"/>
    <d v="2016-04-10T05:00:00"/>
  </r>
  <r>
    <x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0.045454545454547"/>
    <x v="1"/>
    <s v="metal"/>
    <x v="335"/>
    <d v="2015-08-29T05:00:00"/>
  </r>
  <r>
    <x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98.966269841269835"/>
    <x v="7"/>
    <s v="photography books"/>
    <x v="603"/>
    <d v="2017-03-15T05:00:00"/>
  </r>
  <r>
    <x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58.857142857142854"/>
    <x v="0"/>
    <s v="food trucks"/>
    <x v="604"/>
    <d v="2018-01-02T06:00:00"/>
  </r>
  <r>
    <x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81.010256410256417"/>
    <x v="4"/>
    <s v="science fiction"/>
    <x v="605"/>
    <d v="2018-01-12T06:00:00"/>
  </r>
  <r>
    <x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76.013333333333335"/>
    <x v="1"/>
    <s v="rock"/>
    <x v="606"/>
    <d v="2015-09-22T05:00:00"/>
  </r>
  <r>
    <x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96.597402597402592"/>
    <x v="4"/>
    <s v="documentary"/>
    <x v="65"/>
    <d v="2011-01-28T06:00:00"/>
  </r>
  <r>
    <x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76.957446808510639"/>
    <x v="3"/>
    <s v="plays"/>
    <x v="607"/>
    <d v="2015-08-30T05:00:00"/>
  </r>
  <r>
    <x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67.984732824427482"/>
    <x v="1"/>
    <s v="jazz"/>
    <x v="608"/>
    <d v="2012-04-27T05:00:00"/>
  </r>
  <r>
    <x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88.781609195402297"/>
    <x v="3"/>
    <s v="plays"/>
    <x v="609"/>
    <d v="2018-12-13T06:00:00"/>
  </r>
  <r>
    <x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24.99623706491063"/>
    <x v="3"/>
    <s v="plays"/>
    <x v="610"/>
    <d v="2010-10-30T05:00:00"/>
  </r>
  <r>
    <x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44.922794117647058"/>
    <x v="1"/>
    <s v="jazz"/>
    <x v="541"/>
    <d v="2012-03-01T06:00:00"/>
  </r>
  <r>
    <x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79.400000000000006"/>
    <x v="4"/>
    <s v="documentary"/>
    <x v="611"/>
    <d v="2011-07-23T05:00:00"/>
  </r>
  <r>
    <x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29.009546539379475"/>
    <x v="3"/>
    <s v="plays"/>
    <x v="612"/>
    <d v="2013-09-05T05:00:00"/>
  </r>
  <r>
    <x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73.59210526315789"/>
    <x v="8"/>
    <s v="audio"/>
    <x v="613"/>
    <d v="2014-09-19T05:00:00"/>
  </r>
  <r>
    <x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107.97038864898211"/>
    <x v="3"/>
    <s v="plays"/>
    <x v="614"/>
    <d v="2012-08-13T05:00:00"/>
  </r>
  <r>
    <x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68.987284287011803"/>
    <x v="3"/>
    <s v="plays"/>
    <x v="615"/>
    <d v="2017-07-05T05:00:00"/>
  </r>
  <r>
    <x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111.02236719478098"/>
    <x v="1"/>
    <s v="indie rock"/>
    <x v="90"/>
    <d v="2016-03-08T06:00:00"/>
  </r>
  <r>
    <x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24.997515808491418"/>
    <x v="3"/>
    <s v="plays"/>
    <x v="616"/>
    <d v="2010-08-04T05:00:00"/>
  </r>
  <r>
    <x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42.155172413793103"/>
    <x v="3"/>
    <s v="plays"/>
    <x v="617"/>
    <d v="2018-03-31T05:00:00"/>
  </r>
  <r>
    <x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7.003284072249592"/>
    <x v="1"/>
    <s v="indie rock"/>
    <x v="618"/>
    <d v="2016-05-06T05:00:00"/>
  </r>
  <r>
    <x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36.0392749244713"/>
    <x v="7"/>
    <s v="photography books"/>
    <x v="619"/>
    <d v="2011-10-05T05:00:00"/>
  </r>
  <r>
    <x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101.03760683760684"/>
    <x v="8"/>
    <s v="audio"/>
    <x v="620"/>
    <d v="2019-09-18T05:00:00"/>
  </r>
  <r>
    <x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39.927927927927925"/>
    <x v="7"/>
    <s v="photography books"/>
    <x v="621"/>
    <d v="2012-10-05T05:00:00"/>
  </r>
  <r>
    <x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83.158139534883716"/>
    <x v="5"/>
    <s v="fiction"/>
    <x v="622"/>
    <d v="2016-08-29T05:00:00"/>
  </r>
  <r>
    <x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39.97520661157025"/>
    <x v="4"/>
    <s v="drama"/>
    <x v="35"/>
    <d v="2019-01-21T06:00:00"/>
  </r>
  <r>
    <x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47.993908629441627"/>
    <x v="0"/>
    <s v="food trucks"/>
    <x v="623"/>
    <d v="2019-10-23T05:00:00"/>
  </r>
  <r>
    <x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95.978877489438744"/>
    <x v="6"/>
    <s v="mobile games"/>
    <x v="624"/>
    <d v="2019-12-16T06:00:00"/>
  </r>
  <r>
    <x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78.728155339805824"/>
    <x v="3"/>
    <s v="plays"/>
    <x v="625"/>
    <d v="2011-12-27T06:00:00"/>
  </r>
  <r>
    <x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56.081632653061227"/>
    <x v="3"/>
    <s v="plays"/>
    <x v="626"/>
    <d v="2013-12-20T06:00:00"/>
  </r>
  <r>
    <x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69.090909090909093"/>
    <x v="3"/>
    <s v="plays"/>
    <x v="627"/>
    <d v="2018-09-18T05:00:00"/>
  </r>
  <r>
    <x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102.05291576673866"/>
    <x v="5"/>
    <s v="nonfiction"/>
    <x v="628"/>
    <d v="2010-07-19T05:00:00"/>
  </r>
  <r>
    <x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7.32089552238806"/>
    <x v="3"/>
    <s v="plays"/>
    <x v="629"/>
    <d v="2015-09-16T05:00:00"/>
  </r>
  <r>
    <x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51.970260223048328"/>
    <x v="2"/>
    <s v="wearables"/>
    <x v="630"/>
    <d v="2018-04-07T05:00:00"/>
  </r>
  <r>
    <x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71.137142857142862"/>
    <x v="3"/>
    <s v="plays"/>
    <x v="631"/>
    <d v="2017-03-15T05:00:00"/>
  </r>
  <r>
    <x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106.49275362318841"/>
    <x v="4"/>
    <s v="television"/>
    <x v="632"/>
    <d v="2019-01-26T06:00:00"/>
  </r>
  <r>
    <x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42.93684210526316"/>
    <x v="2"/>
    <s v="web"/>
    <x v="633"/>
    <d v="2013-11-10T06:00:00"/>
  </r>
  <r>
    <x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30.037974683544302"/>
    <x v="4"/>
    <s v="documentary"/>
    <x v="634"/>
    <d v="2011-12-03T06:00:00"/>
  </r>
  <r>
    <x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70.623376623376629"/>
    <x v="4"/>
    <s v="documentary"/>
    <x v="635"/>
    <d v="2012-10-20T05:00:00"/>
  </r>
  <r>
    <x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66.016018306636155"/>
    <x v="1"/>
    <s v="rock"/>
    <x v="636"/>
    <d v="2019-07-27T05:00:00"/>
  </r>
  <r>
    <x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96.911392405063296"/>
    <x v="3"/>
    <s v="plays"/>
    <x v="637"/>
    <d v="2017-11-03T05:00:00"/>
  </r>
  <r>
    <x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62.867346938775512"/>
    <x v="3"/>
    <s v="plays"/>
    <x v="638"/>
    <d v="2018-01-03T06:00:00"/>
  </r>
  <r>
    <x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108.98537682789652"/>
    <x v="1"/>
    <s v="rock"/>
    <x v="639"/>
    <d v="2015-11-30T06:00:00"/>
  </r>
  <r>
    <x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26.999314599040439"/>
    <x v="3"/>
    <s v="plays"/>
    <x v="640"/>
    <d v="2015-04-21T05:00:00"/>
  </r>
  <r>
    <x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65.004147943311438"/>
    <x v="1"/>
    <s v="electric music"/>
    <x v="641"/>
    <d v="2018-04-02T05:00:00"/>
  </r>
  <r>
    <x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111.51785714285714"/>
    <x v="2"/>
    <s v="wearables"/>
    <x v="642"/>
    <d v="2011-12-08T06:00:00"/>
  </r>
  <r>
    <x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3"/>
    <x v="4"/>
    <s v="drama"/>
    <x v="230"/>
    <d v="2019-06-26T05:00:00"/>
  </r>
  <r>
    <x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110.99268292682927"/>
    <x v="2"/>
    <s v="wearables"/>
    <x v="67"/>
    <d v="2010-02-09T06:00:00"/>
  </r>
  <r>
    <x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56.746987951807228"/>
    <x v="3"/>
    <s v="plays"/>
    <x v="643"/>
    <d v="2011-04-03T05:00:00"/>
  </r>
  <r>
    <x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97.020608439646708"/>
    <x v="2"/>
    <s v="wearables"/>
    <x v="644"/>
    <d v="2013-07-27T05:00:00"/>
  </r>
  <r>
    <x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2.08620689655173"/>
    <x v="5"/>
    <s v="translations"/>
    <x v="645"/>
    <d v="2012-05-08T05:00:00"/>
  </r>
  <r>
    <x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82.986666666666665"/>
    <x v="4"/>
    <s v="animation"/>
    <x v="646"/>
    <d v="2016-07-19T05:00:00"/>
  </r>
  <r>
    <x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103.03791821561339"/>
    <x v="5"/>
    <s v="nonfiction"/>
    <x v="626"/>
    <d v="2013-12-15T06:00:00"/>
  </r>
  <r>
    <x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68.922619047619051"/>
    <x v="2"/>
    <s v="web"/>
    <x v="647"/>
    <d v="2019-01-14T06:00:00"/>
  </r>
  <r>
    <x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87.737226277372258"/>
    <x v="4"/>
    <s v="drama"/>
    <x v="159"/>
    <d v="2019-01-13T06:00:00"/>
  </r>
  <r>
    <x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75.021505376344081"/>
    <x v="3"/>
    <s v="plays"/>
    <x v="648"/>
    <d v="2017-06-01T05:00:00"/>
  </r>
  <r>
    <x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50.863999999999997"/>
    <x v="3"/>
    <s v="plays"/>
    <x v="267"/>
    <d v="2012-04-26T05:00:00"/>
  </r>
  <r>
    <x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90"/>
    <x v="3"/>
    <s v="plays"/>
    <x v="649"/>
    <d v="2018-07-21T05:00:00"/>
  </r>
  <r>
    <x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72.896039603960389"/>
    <x v="3"/>
    <s v="plays"/>
    <x v="248"/>
    <d v="2016-01-26T06:00:00"/>
  </r>
  <r>
    <x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108.48543689320388"/>
    <x v="3"/>
    <s v="plays"/>
    <x v="571"/>
    <d v="2016-08-18T05:00:00"/>
  </r>
  <r>
    <x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1.98095238095237"/>
    <x v="5"/>
    <s v="radio &amp; podcasts"/>
    <x v="650"/>
    <d v="2016-09-03T05:00:00"/>
  </r>
  <r>
    <x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44.009146341463413"/>
    <x v="1"/>
    <s v="rock"/>
    <x v="1"/>
    <d v="2014-08-20T05:00:00"/>
  </r>
  <r>
    <x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65.942675159235662"/>
    <x v="6"/>
    <s v="mobile games"/>
    <x v="651"/>
    <d v="2010-08-12T05:00:00"/>
  </r>
  <r>
    <x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24.987387387387386"/>
    <x v="3"/>
    <s v="plays"/>
    <x v="652"/>
    <d v="2013-08-07T05:00:00"/>
  </r>
  <r>
    <x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8.003367003367003"/>
    <x v="4"/>
    <s v="documentary"/>
    <x v="653"/>
    <d v="2011-09-12T05:00:00"/>
  </r>
  <r>
    <x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85.829268292682926"/>
    <x v="2"/>
    <s v="wearables"/>
    <x v="654"/>
    <d v="2013-07-13T05:00:00"/>
  </r>
  <r>
    <x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4.921052631578945"/>
    <x v="5"/>
    <s v="fiction"/>
    <x v="655"/>
    <d v="2012-06-09T05:00:00"/>
  </r>
  <r>
    <x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90.483333333333334"/>
    <x v="3"/>
    <s v="plays"/>
    <x v="656"/>
    <d v="2018-03-07T06:00:00"/>
  </r>
  <r>
    <x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25.00197628458498"/>
    <x v="1"/>
    <s v="rock"/>
    <x v="657"/>
    <d v="2018-04-10T05:00:00"/>
  </r>
  <r>
    <x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92.013888888888886"/>
    <x v="4"/>
    <s v="documentary"/>
    <x v="265"/>
    <d v="2017-12-03T06:00:00"/>
  </r>
  <r>
    <x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3.066115702479337"/>
    <x v="3"/>
    <s v="plays"/>
    <x v="658"/>
    <d v="2016-03-23T05:00:00"/>
  </r>
  <r>
    <x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61.008145363408524"/>
    <x v="3"/>
    <s v="plays"/>
    <x v="659"/>
    <d v="2014-10-24T05:00:00"/>
  </r>
  <r>
    <x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92.036259541984734"/>
    <x v="6"/>
    <s v="mobile games"/>
    <x v="660"/>
    <d v="2014-11-17T06:00:00"/>
  </r>
  <r>
    <x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81.132596685082873"/>
    <x v="3"/>
    <s v="plays"/>
    <x v="661"/>
    <d v="2010-10-31T05:00:00"/>
  </r>
  <r>
    <x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73.5"/>
    <x v="2"/>
    <s v="web"/>
    <x v="4"/>
    <d v="2019-03-19T05:00:00"/>
  </r>
  <r>
    <x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85.221311475409834"/>
    <x v="3"/>
    <s v="plays"/>
    <x v="662"/>
    <d v="2016-06-05T05:00:00"/>
  </r>
  <r>
    <x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110.96825396825396"/>
    <x v="4"/>
    <s v="drama"/>
    <x v="663"/>
    <d v="2013-02-06T06:00:00"/>
  </r>
  <r>
    <x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32.968036529680369"/>
    <x v="2"/>
    <s v="wearables"/>
    <x v="664"/>
    <d v="2015-05-29T05:00:00"/>
  </r>
  <r>
    <x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96.005352363960753"/>
    <x v="2"/>
    <s v="web"/>
    <x v="665"/>
    <d v="2017-07-24T05:00:00"/>
  </r>
  <r>
    <x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84.96632653061225"/>
    <x v="1"/>
    <s v="rock"/>
    <x v="666"/>
    <d v="2017-04-14T05:00:00"/>
  </r>
  <r>
    <x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25.007462686567163"/>
    <x v="1"/>
    <s v="metal"/>
    <x v="43"/>
    <d v="2014-08-06T05:00:00"/>
  </r>
  <r>
    <x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65.998995479658461"/>
    <x v="3"/>
    <s v="plays"/>
    <x v="667"/>
    <d v="2017-02-09T06:00:00"/>
  </r>
  <r>
    <x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87.34482758620689"/>
    <x v="7"/>
    <s v="photography books"/>
    <x v="668"/>
    <d v="2016-04-06T05:00:00"/>
  </r>
  <r>
    <x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27.933333333333334"/>
    <x v="5"/>
    <s v="nonfiction"/>
    <x v="669"/>
    <d v="2015-02-24T06:00:00"/>
  </r>
  <r>
    <x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103.8"/>
    <x v="1"/>
    <s v="indie rock"/>
    <x v="670"/>
    <d v="2016-11-23T06:00:00"/>
  </r>
  <r>
    <x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31.937172774869111"/>
    <x v="3"/>
    <s v="plays"/>
    <x v="671"/>
    <d v="2014-12-08T06:00:00"/>
  </r>
  <r>
    <x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99.5"/>
    <x v="1"/>
    <s v="indie rock"/>
    <x v="672"/>
    <d v="2012-06-30T05:00:00"/>
  </r>
  <r>
    <x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108.84615384615384"/>
    <x v="3"/>
    <s v="plays"/>
    <x v="673"/>
    <d v="2017-02-06T06:00:00"/>
  </r>
  <r>
    <x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10.76229508196721"/>
    <x v="3"/>
    <s v="plays"/>
    <x v="674"/>
    <d v="2010-05-24T05:00:00"/>
  </r>
  <r>
    <x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29.647058823529413"/>
    <x v="1"/>
    <s v="electric music"/>
    <x v="675"/>
    <d v="2010-03-02T06:00:00"/>
  </r>
  <r>
    <x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101.71428571428571"/>
    <x v="3"/>
    <s v="plays"/>
    <x v="676"/>
    <d v="2015-10-27T05:00:00"/>
  </r>
  <r>
    <x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61.5"/>
    <x v="3"/>
    <s v="plays"/>
    <x v="342"/>
    <d v="2018-08-12T05:00:00"/>
  </r>
  <r>
    <x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35"/>
    <x v="2"/>
    <s v="wearables"/>
    <x v="677"/>
    <d v="2010-06-26T05:00:00"/>
  </r>
  <r>
    <x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40.049999999999997"/>
    <x v="2"/>
    <s v="web"/>
    <x v="678"/>
    <d v="2011-10-14T05:00:00"/>
  </r>
  <r>
    <x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110.97231270358306"/>
    <x v="3"/>
    <s v="plays"/>
    <x v="679"/>
    <d v="2010-09-13T05:00:00"/>
  </r>
  <r>
    <x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36.959016393442624"/>
    <x v="4"/>
    <s v="animation"/>
    <x v="680"/>
    <d v="2010-03-26T05:00:00"/>
  </r>
  <r>
    <x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1"/>
    <x v="2"/>
    <s v="wearables"/>
    <x v="681"/>
    <d v="2014-10-20T05:00:00"/>
  </r>
  <r>
    <x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30.974074074074075"/>
    <x v="1"/>
    <s v="electric music"/>
    <x v="682"/>
    <d v="2010-07-26T05:00:00"/>
  </r>
  <r>
    <x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47.035087719298247"/>
    <x v="5"/>
    <s v="nonfiction"/>
    <x v="683"/>
    <d v="2016-04-01T05:00:00"/>
  </r>
  <r>
    <x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88.065693430656935"/>
    <x v="3"/>
    <s v="plays"/>
    <x v="684"/>
    <d v="2010-08-23T05:00:00"/>
  </r>
  <r>
    <x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37.005616224648989"/>
    <x v="7"/>
    <s v="photography books"/>
    <x v="674"/>
    <d v="2010-06-07T05:00:00"/>
  </r>
  <r>
    <x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26.027777777777779"/>
    <x v="3"/>
    <s v="plays"/>
    <x v="685"/>
    <d v="2012-12-20T06:00:00"/>
  </r>
  <r>
    <x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67.817567567567565"/>
    <x v="3"/>
    <s v="plays"/>
    <x v="605"/>
    <d v="2018-01-08T06:00:00"/>
  </r>
  <r>
    <x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49.964912280701753"/>
    <x v="3"/>
    <s v="plays"/>
    <x v="686"/>
    <d v="2015-01-26T06:00:00"/>
  </r>
  <r>
    <x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110.01646903820817"/>
    <x v="4"/>
    <s v="drama"/>
    <x v="687"/>
    <d v="2011-05-16T05:00:00"/>
  </r>
  <r>
    <x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89.964678178963894"/>
    <x v="1"/>
    <s v="rock"/>
    <x v="688"/>
    <d v="2014-11-02T05:00:00"/>
  </r>
  <r>
    <x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79.009523809523813"/>
    <x v="1"/>
    <s v="electric music"/>
    <x v="689"/>
    <d v="2018-03-07T06:00:00"/>
  </r>
  <r>
    <x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86.867469879518069"/>
    <x v="6"/>
    <s v="video games"/>
    <x v="690"/>
    <d v="2019-08-30T05:00:00"/>
  </r>
  <r>
    <x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62.04"/>
    <x v="1"/>
    <s v="rock"/>
    <x v="691"/>
    <d v="2017-07-27T05:00:00"/>
  </r>
  <r>
    <x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26.970212765957445"/>
    <x v="1"/>
    <s v="jazz"/>
    <x v="692"/>
    <d v="2012-12-09T06:00:00"/>
  </r>
  <r>
    <x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54.121621621621621"/>
    <x v="3"/>
    <s v="plays"/>
    <x v="693"/>
    <d v="2012-06-12T05:00:00"/>
  </r>
  <r>
    <x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41.035353535353536"/>
    <x v="1"/>
    <s v="rock"/>
    <x v="694"/>
    <d v="2011-05-21T05:00:00"/>
  </r>
  <r>
    <x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55.052419354838712"/>
    <x v="1"/>
    <s v="indie rock"/>
    <x v="695"/>
    <d v="2017-05-10T05:00:00"/>
  </r>
  <r>
    <x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107.93762183235867"/>
    <x v="4"/>
    <s v="science fiction"/>
    <x v="123"/>
    <d v="2018-09-20T05:00:00"/>
  </r>
  <r>
    <x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73.92"/>
    <x v="5"/>
    <s v="translations"/>
    <x v="696"/>
    <d v="2015-11-20T06:00:00"/>
  </r>
  <r>
    <x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31.995894428152493"/>
    <x v="3"/>
    <s v="plays"/>
    <x v="626"/>
    <d v="2013-12-26T06:00:00"/>
  </r>
  <r>
    <x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53.898148148148145"/>
    <x v="6"/>
    <s v="video games"/>
    <x v="697"/>
    <d v="2013-09-10T05:00:00"/>
  </r>
  <r>
    <x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106.5"/>
    <x v="3"/>
    <s v="plays"/>
    <x v="698"/>
    <d v="2014-04-21T05:00:00"/>
  </r>
  <r>
    <x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32.999805409612762"/>
    <x v="3"/>
    <s v="plays"/>
    <x v="699"/>
    <d v="2019-02-22T06:00:00"/>
  </r>
  <r>
    <x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43.00254993625159"/>
    <x v="1"/>
    <s v="indie rock"/>
    <x v="700"/>
    <d v="2019-02-13T06:00:00"/>
  </r>
  <r>
    <x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86.858974358974365"/>
    <x v="3"/>
    <s v="plays"/>
    <x v="701"/>
    <d v="2017-04-23T05:00:00"/>
  </r>
  <r>
    <x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96.8"/>
    <x v="2"/>
    <s v="web"/>
    <x v="702"/>
    <d v="2016-07-03T05:00:00"/>
  </r>
  <r>
    <x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32.995456610631528"/>
    <x v="1"/>
    <s v="rock"/>
    <x v="703"/>
    <d v="2014-11-16T06:00:00"/>
  </r>
  <r>
    <x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68.028106508875737"/>
    <x v="3"/>
    <s v="plays"/>
    <x v="704"/>
    <d v="2019-07-22T05:00:00"/>
  </r>
  <r>
    <x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58.867816091954026"/>
    <x v="3"/>
    <s v="plays"/>
    <x v="431"/>
    <d v="2011-10-22T05:00:00"/>
  </r>
  <r>
    <x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105.04572803850782"/>
    <x v="4"/>
    <s v="animation"/>
    <x v="705"/>
    <d v="2011-08-18T05:00:00"/>
  </r>
  <r>
    <x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33.054878048780488"/>
    <x v="3"/>
    <s v="plays"/>
    <x v="706"/>
    <d v="2015-08-23T05:00:00"/>
  </r>
  <r>
    <x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78.821428571428569"/>
    <x v="4"/>
    <s v="drama"/>
    <x v="707"/>
    <d v="2016-08-10T05:00:00"/>
  </r>
  <r>
    <x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68.204968944099377"/>
    <x v="3"/>
    <s v="plays"/>
    <x v="708"/>
    <d v="2010-12-21T06:00:00"/>
  </r>
  <r>
    <x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75.731884057971016"/>
    <x v="4"/>
    <s v="animation"/>
    <x v="709"/>
    <d v="2011-03-29T05:00:00"/>
  </r>
  <r>
    <x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30.996070133010882"/>
    <x v="1"/>
    <s v="rock"/>
    <x v="710"/>
    <d v="2013-12-24T06:00:00"/>
  </r>
  <r>
    <x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101.88188976377953"/>
    <x v="2"/>
    <s v="web"/>
    <x v="711"/>
    <d v="2016-03-17T05:00:00"/>
  </r>
  <r>
    <x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52.879227053140099"/>
    <x v="4"/>
    <s v="animation"/>
    <x v="157"/>
    <d v="2019-05-31T05:00:00"/>
  </r>
  <r>
    <x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71.005820721769496"/>
    <x v="1"/>
    <s v="jazz"/>
    <x v="630"/>
    <d v="2018-04-03T05:00:00"/>
  </r>
  <r>
    <x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102.38709677419355"/>
    <x v="1"/>
    <s v="rock"/>
    <x v="712"/>
    <d v="2011-05-30T05:00:00"/>
  </r>
  <r>
    <x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74.466666666666669"/>
    <x v="4"/>
    <s v="animation"/>
    <x v="93"/>
    <d v="2012-11-10T06:00:00"/>
  </r>
  <r>
    <x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51.009883198562441"/>
    <x v="3"/>
    <s v="plays"/>
    <x v="713"/>
    <d v="2014-07-03T05:00:00"/>
  </r>
  <r>
    <x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90"/>
    <x v="3"/>
    <s v="plays"/>
    <x v="714"/>
    <d v="2010-02-20T06:00:00"/>
  </r>
  <r>
    <x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7.142857142857139"/>
    <x v="0"/>
    <s v="food trucks"/>
    <x v="715"/>
    <d v="2016-12-27T06:00:00"/>
  </r>
  <r>
    <x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72.071823204419886"/>
    <x v="3"/>
    <s v="plays"/>
    <x v="716"/>
    <d v="2013-07-24T05:00:00"/>
  </r>
  <r>
    <x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5.236363636363635"/>
    <x v="5"/>
    <s v="nonfiction"/>
    <x v="448"/>
    <d v="2013-06-29T05:00:00"/>
  </r>
  <r>
    <x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32.967741935483872"/>
    <x v="1"/>
    <s v="rock"/>
    <x v="717"/>
    <d v="2018-01-03T06:00:00"/>
  </r>
  <r>
    <x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54.807692307692307"/>
    <x v="4"/>
    <s v="drama"/>
    <x v="718"/>
    <d v="2016-11-04T05:00:00"/>
  </r>
  <r>
    <x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45.037837837837834"/>
    <x v="6"/>
    <s v="mobile games"/>
    <x v="719"/>
    <d v="2014-08-15T05:00:00"/>
  </r>
  <r>
    <x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52.958677685950413"/>
    <x v="2"/>
    <s v="web"/>
    <x v="720"/>
    <d v="2019-01-22T06:00:00"/>
  </r>
  <r>
    <x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60.017959183673469"/>
    <x v="3"/>
    <s v="plays"/>
    <x v="721"/>
    <d v="2012-06-28T05:00:00"/>
  </r>
  <r>
    <x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1"/>
    <x v="3"/>
    <s v="plays"/>
    <x v="722"/>
    <d v="2016-02-03T06:00:00"/>
  </r>
  <r>
    <x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44.028301886792455"/>
    <x v="1"/>
    <s v="rock"/>
    <x v="139"/>
    <d v="2015-06-16T05:00:00"/>
  </r>
  <r>
    <x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86.028169014084511"/>
    <x v="7"/>
    <s v="photography books"/>
    <x v="723"/>
    <d v="2020-01-22T06:00:00"/>
  </r>
  <r>
    <x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28.012875536480685"/>
    <x v="7"/>
    <s v="photography books"/>
    <x v="704"/>
    <d v="2019-07-06T05:00:00"/>
  </r>
  <r>
    <x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32.050458715596328"/>
    <x v="3"/>
    <s v="plays"/>
    <x v="724"/>
    <d v="2019-03-02T06:00:00"/>
  </r>
  <r>
    <x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73.611940298507463"/>
    <x v="1"/>
    <s v="rock"/>
    <x v="725"/>
    <d v="2018-01-22T06:00:00"/>
  </r>
  <r>
    <x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108.71052631578948"/>
    <x v="4"/>
    <s v="documentary"/>
    <x v="660"/>
    <d v="2015-01-05T06:00:00"/>
  </r>
  <r>
    <x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42.97674418604651"/>
    <x v="4"/>
    <s v="drama"/>
    <x v="726"/>
    <d v="2012-03-29T05:00:00"/>
  </r>
  <r>
    <x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83.315789473684205"/>
    <x v="3"/>
    <s v="plays"/>
    <x v="727"/>
    <d v="2019-11-28T06:00:00"/>
  </r>
  <r>
    <x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42"/>
    <x v="0"/>
    <s v="food trucks"/>
    <x v="728"/>
    <d v="2016-06-03T05:00:00"/>
  </r>
  <r>
    <x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55.927601809954751"/>
    <x v="4"/>
    <s v="documentary"/>
    <x v="729"/>
    <d v="2012-08-15T05:00:00"/>
  </r>
  <r>
    <x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105.03681885125184"/>
    <x v="3"/>
    <s v="plays"/>
    <x v="730"/>
    <d v="2017-12-08T06:00:00"/>
  </r>
  <r>
    <x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48"/>
    <x v="6"/>
    <s v="video games"/>
    <x v="731"/>
    <d v="2016-01-11T06:00:00"/>
  </r>
  <r>
    <x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112.66176470588235"/>
    <x v="5"/>
    <s v="nonfiction"/>
    <x v="78"/>
    <d v="2018-04-21T05:00:00"/>
  </r>
  <r>
    <x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81.944444444444443"/>
    <x v="6"/>
    <s v="video games"/>
    <x v="732"/>
    <d v="2012-09-06T05:00:00"/>
  </r>
  <r>
    <x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64.049180327868854"/>
    <x v="1"/>
    <s v="rock"/>
    <x v="733"/>
    <d v="2016-05-29T05:00:00"/>
  </r>
  <r>
    <x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106.39097744360902"/>
    <x v="1"/>
    <s v="rock"/>
    <x v="734"/>
    <d v="2017-12-25T06:00:00"/>
  </r>
  <r>
    <x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76.011249497790274"/>
    <x v="3"/>
    <s v="plays"/>
    <x v="406"/>
    <d v="2014-02-12T06:00:00"/>
  </r>
  <r>
    <x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111.07246376811594"/>
    <x v="5"/>
    <s v="nonfiction"/>
    <x v="735"/>
    <d v="2019-06-01T05:00:00"/>
  </r>
  <r>
    <x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95.936170212765958"/>
    <x v="3"/>
    <s v="plays"/>
    <x v="736"/>
    <d v="2019-02-03T06:00:00"/>
  </r>
  <r>
    <x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43.043010752688176"/>
    <x v="6"/>
    <s v="video games"/>
    <x v="737"/>
    <d v="2012-12-09T06:00:00"/>
  </r>
  <r>
    <x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67.966666666666669"/>
    <x v="1"/>
    <s v="rock"/>
    <x v="192"/>
    <d v="2018-08-11T05:00:00"/>
  </r>
  <r>
    <x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89.991428571428571"/>
    <x v="4"/>
    <s v="documentary"/>
    <x v="738"/>
    <d v="2017-03-13T05:00:00"/>
  </r>
  <r>
    <x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58.095238095238095"/>
    <x v="1"/>
    <s v="rock"/>
    <x v="739"/>
    <d v="2014-03-17T05:00:00"/>
  </r>
  <r>
    <x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83.996875000000003"/>
    <x v="1"/>
    <s v="rock"/>
    <x v="613"/>
    <d v="2014-10-05T05:00:00"/>
  </r>
  <r>
    <x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8.853503184713375"/>
    <x v="5"/>
    <s v="nonfiction"/>
    <x v="740"/>
    <d v="2010-07-21T05:00:00"/>
  </r>
  <r>
    <x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65.963917525773198"/>
    <x v="4"/>
    <s v="shorts"/>
    <x v="145"/>
    <d v="2017-08-06T05:00:00"/>
  </r>
  <r>
    <x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74.804878048780495"/>
    <x v="3"/>
    <s v="plays"/>
    <x v="741"/>
    <d v="2011-01-10T06:00:00"/>
  </r>
  <r>
    <x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69.98571428571428"/>
    <x v="4"/>
    <s v="drama"/>
    <x v="742"/>
    <d v="2011-05-15T05:00:00"/>
  </r>
  <r>
    <x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32.006493506493506"/>
    <x v="3"/>
    <s v="plays"/>
    <x v="202"/>
    <d v="2018-09-22T05:00:00"/>
  </r>
  <r>
    <x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64.727272727272734"/>
    <x v="3"/>
    <s v="plays"/>
    <x v="743"/>
    <d v="2015-06-24T05:00:00"/>
  </r>
  <r>
    <x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24.998110087408456"/>
    <x v="3"/>
    <s v="plays"/>
    <x v="744"/>
    <d v="2018-03-03T06:00:00"/>
  </r>
  <r>
    <x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104.97764070932922"/>
    <x v="7"/>
    <s v="photography books"/>
    <x v="745"/>
    <d v="2012-04-29T05:00:00"/>
  </r>
  <r>
    <x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64.987878787878785"/>
    <x v="5"/>
    <s v="translations"/>
    <x v="746"/>
    <d v="2015-11-25T06:00:00"/>
  </r>
  <r>
    <x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94.352941176470594"/>
    <x v="5"/>
    <s v="translations"/>
    <x v="747"/>
    <d v="2011-02-25T06:00:00"/>
  </r>
  <r>
    <x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44.001706484641637"/>
    <x v="3"/>
    <s v="plays"/>
    <x v="362"/>
    <d v="2013-06-29T05:00:00"/>
  </r>
  <r>
    <x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64.744680851063833"/>
    <x v="2"/>
    <s v="web"/>
    <x v="748"/>
    <d v="2015-03-06T06:00:00"/>
  </r>
  <r>
    <x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84.00667779632721"/>
    <x v="1"/>
    <s v="indie rock"/>
    <x v="749"/>
    <d v="2010-02-16T06:00:00"/>
  </r>
  <r>
    <x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34.061302681992338"/>
    <x v="1"/>
    <s v="jazz"/>
    <x v="643"/>
    <d v="2011-05-20T05:00:00"/>
  </r>
  <r>
    <x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93.273885350318466"/>
    <x v="3"/>
    <s v="plays"/>
    <x v="750"/>
    <d v="2018-10-06T05:00:00"/>
  </r>
  <r>
    <x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32.998301726577978"/>
    <x v="4"/>
    <s v="documentary"/>
    <x v="751"/>
    <d v="2014-05-01T05:00:00"/>
  </r>
  <r>
    <x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83.812903225806451"/>
    <x v="3"/>
    <s v="plays"/>
    <x v="752"/>
    <d v="2014-07-18T05:00:00"/>
  </r>
  <r>
    <x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63.992424242424242"/>
    <x v="2"/>
    <s v="web"/>
    <x v="753"/>
    <d v="2016-03-06T06:00:00"/>
  </r>
  <r>
    <x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81.909090909090907"/>
    <x v="2"/>
    <s v="wearables"/>
    <x v="754"/>
    <d v="2018-06-18T05:00:00"/>
  </r>
  <r>
    <x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93.053191489361708"/>
    <x v="7"/>
    <s v="photography books"/>
    <x v="755"/>
    <d v="2018-09-01T05:00:00"/>
  </r>
  <r>
    <x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101.98449039881831"/>
    <x v="4"/>
    <s v="documentary"/>
    <x v="756"/>
    <d v="2012-01-25T06:00:00"/>
  </r>
  <r>
    <x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5.9375"/>
    <x v="2"/>
    <s v="web"/>
    <x v="757"/>
    <d v="2018-06-21T05:00:00"/>
  </r>
  <r>
    <x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1.58181818181818"/>
    <x v="2"/>
    <s v="web"/>
    <x v="758"/>
    <d v="2018-08-26T05:00:00"/>
  </r>
  <r>
    <x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62.970930232558139"/>
    <x v="0"/>
    <s v="food trucks"/>
    <x v="759"/>
    <d v="2018-01-10T06:00:00"/>
  </r>
  <r>
    <x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29.045602605863191"/>
    <x v="4"/>
    <s v="drama"/>
    <x v="760"/>
    <d v="2010-06-21T05:00:00"/>
  </r>
  <r>
    <x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1"/>
    <x v="1"/>
    <s v="indie rock"/>
    <x v="761"/>
    <d v="2012-02-12T06:00:00"/>
  </r>
  <r>
    <x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77.924999999999997"/>
    <x v="1"/>
    <s v="rock"/>
    <x v="762"/>
    <d v="2011-12-04T06:00:00"/>
  </r>
  <r>
    <x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80.806451612903231"/>
    <x v="1"/>
    <s v="electric music"/>
    <x v="444"/>
    <d v="2012-06-04T05:00:00"/>
  </r>
  <r>
    <x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76.006816632583508"/>
    <x v="6"/>
    <s v="video games"/>
    <x v="763"/>
    <d v="2011-07-26T05:00:00"/>
  </r>
  <r>
    <x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2.993613824192337"/>
    <x v="1"/>
    <s v="indie rock"/>
    <x v="764"/>
    <d v="2011-06-25T05:00:00"/>
  </r>
  <r>
    <x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53"/>
    <x v="5"/>
    <s v="fiction"/>
    <x v="765"/>
    <d v="2019-12-15T06:00:00"/>
  </r>
  <r>
    <x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4.164556962025316"/>
    <x v="3"/>
    <s v="plays"/>
    <x v="766"/>
    <d v="2011-07-19T05:00:00"/>
  </r>
  <r>
    <x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32.946666666666665"/>
    <x v="0"/>
    <s v="food trucks"/>
    <x v="767"/>
    <d v="2012-05-11T05:00:00"/>
  </r>
  <r>
    <x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79.371428571428567"/>
    <x v="4"/>
    <s v="shorts"/>
    <x v="768"/>
    <d v="2012-02-28T06:00:00"/>
  </r>
  <r>
    <x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41.174603174603178"/>
    <x v="0"/>
    <s v="food trucks"/>
    <x v="769"/>
    <d v="2018-04-28T05:00:00"/>
  </r>
  <r>
    <x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77.430769230769229"/>
    <x v="3"/>
    <s v="plays"/>
    <x v="770"/>
    <d v="2013-03-19T05:00:00"/>
  </r>
  <r>
    <x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57.159509202453989"/>
    <x v="2"/>
    <s v="wearables"/>
    <x v="771"/>
    <d v="2019-03-01T06:00:00"/>
  </r>
  <r>
    <x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77.17647058823529"/>
    <x v="3"/>
    <s v="plays"/>
    <x v="772"/>
    <d v="2010-03-29T05:00:00"/>
  </r>
  <r>
    <x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24.953917050691246"/>
    <x v="3"/>
    <s v="plays"/>
    <x v="773"/>
    <d v="2011-08-05T05:00:00"/>
  </r>
  <r>
    <x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97.18"/>
    <x v="4"/>
    <s v="television"/>
    <x v="774"/>
    <d v="2015-07-10T05:00:00"/>
  </r>
  <r>
    <x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46.000916870415651"/>
    <x v="4"/>
    <s v="shorts"/>
    <x v="775"/>
    <d v="2016-08-24T05:00:00"/>
  </r>
  <r>
    <x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88.023385300668153"/>
    <x v="3"/>
    <s v="plays"/>
    <x v="776"/>
    <d v="2014-09-24T05:00:00"/>
  </r>
  <r>
    <x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25.99"/>
    <x v="7"/>
    <s v="photography books"/>
    <x v="777"/>
    <d v="2011-05-09T05:00:00"/>
  </r>
  <r>
    <x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102.69047619047619"/>
    <x v="0"/>
    <s v="food trucks"/>
    <x v="778"/>
    <d v="2018-10-15T05:00:00"/>
  </r>
  <r>
    <x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72.958174904942965"/>
    <x v="3"/>
    <s v="plays"/>
    <x v="779"/>
    <d v="2013-10-23T05:00:00"/>
  </r>
  <r>
    <x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57.190082644628099"/>
    <x v="4"/>
    <s v="drama"/>
    <x v="780"/>
    <d v="2010-07-05T05:00:00"/>
  </r>
  <r>
    <x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84.013793103448279"/>
    <x v="3"/>
    <s v="plays"/>
    <x v="335"/>
    <d v="2015-09-18T05:00:00"/>
  </r>
  <r>
    <x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98.666666666666671"/>
    <x v="3"/>
    <s v="plays"/>
    <x v="535"/>
    <d v="2017-11-19T06:00:00"/>
  </r>
  <r>
    <x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42.007419183889773"/>
    <x v="4"/>
    <s v="science fiction"/>
    <x v="270"/>
    <d v="2018-09-08T05:00:00"/>
  </r>
  <r>
    <x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32.002753556677376"/>
    <x v="7"/>
    <s v="photography books"/>
    <x v="781"/>
    <d v="2014-01-13T06:00:00"/>
  </r>
  <r>
    <x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81.567164179104481"/>
    <x v="7"/>
    <s v="photography books"/>
    <x v="782"/>
    <d v="2010-05-31T05:00:00"/>
  </r>
  <r>
    <x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37.035087719298247"/>
    <x v="1"/>
    <s v="rock"/>
    <x v="783"/>
    <d v="2011-01-14T06:00:00"/>
  </r>
  <r>
    <x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103.033360455655"/>
    <x v="7"/>
    <s v="photography books"/>
    <x v="784"/>
    <d v="2019-07-02T05:00:00"/>
  </r>
  <r>
    <x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84.333333333333329"/>
    <x v="0"/>
    <s v="food trucks"/>
    <x v="785"/>
    <d v="2016-07-27T05:00:00"/>
  </r>
  <r>
    <x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102.60377358490567"/>
    <x v="1"/>
    <s v="metal"/>
    <x v="786"/>
    <d v="2020-02-08T06:00:00"/>
  </r>
  <r>
    <x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79.992129246064621"/>
    <x v="5"/>
    <s v="nonfiction"/>
    <x v="787"/>
    <d v="2017-03-03T06:00:00"/>
  </r>
  <r>
    <x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0.055309734513273"/>
    <x v="1"/>
    <s v="electric music"/>
    <x v="788"/>
    <d v="2019-07-23T05:00:00"/>
  </r>
  <r>
    <x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37"/>
    <x v="3"/>
    <s v="plays"/>
    <x v="330"/>
    <d v="2015-08-07T05:00:00"/>
  </r>
  <r>
    <x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41.911917098445599"/>
    <x v="3"/>
    <s v="plays"/>
    <x v="789"/>
    <d v="2015-01-25T06:00:00"/>
  </r>
  <r>
    <x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57.992576882290564"/>
    <x v="4"/>
    <s v="shorts"/>
    <x v="790"/>
    <d v="2010-06-30T05:00:00"/>
  </r>
  <r>
    <x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40.942307692307693"/>
    <x v="3"/>
    <s v="plays"/>
    <x v="791"/>
    <d v="2014-05-06T05:00:00"/>
  </r>
  <r>
    <x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69.9972602739726"/>
    <x v="3"/>
    <s v="plays"/>
    <x v="792"/>
    <d v="2010-07-14T05:00:00"/>
  </r>
  <r>
    <x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73.838709677419359"/>
    <x v="1"/>
    <s v="indie rock"/>
    <x v="793"/>
    <d v="2010-09-13T05:00:00"/>
  </r>
  <r>
    <x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41.979310344827589"/>
    <x v="3"/>
    <s v="plays"/>
    <x v="794"/>
    <d v="2015-09-02T05:00:00"/>
  </r>
  <r>
    <x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77.93442622950819"/>
    <x v="3"/>
    <s v="plays"/>
    <x v="795"/>
    <d v="2017-04-30T05:00:00"/>
  </r>
  <r>
    <x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106.01972789115646"/>
    <x v="1"/>
    <s v="electric music"/>
    <x v="796"/>
    <d v="2014-03-19T05:00:00"/>
  </r>
  <r>
    <x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47.018181818181816"/>
    <x v="1"/>
    <s v="indie rock"/>
    <x v="797"/>
    <d v="2019-06-25T05:00:00"/>
  </r>
  <r>
    <x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76.016483516483518"/>
    <x v="4"/>
    <s v="documentary"/>
    <x v="798"/>
    <d v="2012-01-16T06:00:00"/>
  </r>
  <r>
    <x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54.120603015075375"/>
    <x v="5"/>
    <s v="translations"/>
    <x v="799"/>
    <d v="2010-07-01T05:00:00"/>
  </r>
  <r>
    <x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7.285714285714285"/>
    <x v="4"/>
    <s v="documentary"/>
    <x v="800"/>
    <d v="2015-06-19T05:00:00"/>
  </r>
  <r>
    <x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103.81308411214954"/>
    <x v="4"/>
    <s v="television"/>
    <x v="801"/>
    <d v="2013-08-10T05:00:00"/>
  </r>
  <r>
    <x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5.02602739726028"/>
    <x v="3"/>
    <s v="plays"/>
    <x v="802"/>
    <d v="2018-02-12T06:00:00"/>
  </r>
  <r>
    <x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90.259259259259252"/>
    <x v="0"/>
    <s v="food trucks"/>
    <x v="803"/>
    <d v="2011-07-17T05:00:00"/>
  </r>
  <r>
    <x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76.978705978705975"/>
    <x v="3"/>
    <s v="plays"/>
    <x v="212"/>
    <d v="2019-04-30T05:00:00"/>
  </r>
  <r>
    <x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102.60162601626017"/>
    <x v="4"/>
    <s v="documentary"/>
    <x v="804"/>
    <d v="2019-12-22T06:00:00"/>
  </r>
  <r>
    <x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2"/>
    <x v="1"/>
    <s v="jazz"/>
    <x v="805"/>
    <d v="2013-10-25T05:00:00"/>
  </r>
  <r>
    <x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55.0062893081761"/>
    <x v="2"/>
    <s v="web"/>
    <x v="806"/>
    <d v="2014-09-20T05:00:00"/>
  </r>
  <r>
    <x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32.127272727272725"/>
    <x v="1"/>
    <s v="rock"/>
    <x v="807"/>
    <d v="2018-08-19T05:00:00"/>
  </r>
  <r>
    <x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50.642857142857146"/>
    <x v="2"/>
    <s v="web"/>
    <x v="722"/>
    <d v="2016-03-12T06:00:00"/>
  </r>
  <r>
    <x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49.6875"/>
    <x v="5"/>
    <s v="nonfiction"/>
    <x v="477"/>
    <d v="2012-05-20T05:00:00"/>
  </r>
  <r>
    <x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54.894067796610166"/>
    <x v="5"/>
    <s v="radio &amp; podcasts"/>
    <x v="259"/>
    <d v="2012-10-08T05:00:00"/>
  </r>
  <r>
    <x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46.931937172774866"/>
    <x v="3"/>
    <s v="plays"/>
    <x v="9"/>
    <d v="2013-09-22T05:00:00"/>
  </r>
  <r>
    <x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4.951219512195124"/>
    <x v="4"/>
    <s v="documentary"/>
    <x v="808"/>
    <d v="2017-06-18T05:00:00"/>
  </r>
  <r>
    <x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30.99898322318251"/>
    <x v="3"/>
    <s v="plays"/>
    <x v="809"/>
    <d v="2011-05-04T05:00:00"/>
  </r>
  <r>
    <x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107.7625"/>
    <x v="6"/>
    <s v="video games"/>
    <x v="444"/>
    <d v="2012-05-13T05:00:00"/>
  </r>
  <r>
    <x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2.07770270270271"/>
    <x v="3"/>
    <s v="plays"/>
    <x v="384"/>
    <d v="2018-07-01T05:00:00"/>
  </r>
  <r>
    <x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24.976190476190474"/>
    <x v="3"/>
    <s v="plays"/>
    <x v="810"/>
    <d v="2015-01-23T06:00:00"/>
  </r>
  <r>
    <x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79.944134078212286"/>
    <x v="2"/>
    <s v="web"/>
    <x v="811"/>
    <d v="2019-09-11T05:00:00"/>
  </r>
  <r>
    <x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67.946462715105156"/>
    <x v="4"/>
    <s v="drama"/>
    <x v="812"/>
    <d v="2012-09-18T05:00:00"/>
  </r>
  <r>
    <x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26.070921985815602"/>
    <x v="4"/>
    <s v="drama"/>
    <x v="813"/>
    <d v="2019-05-25T05:00:00"/>
  </r>
  <r>
    <x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105.0032154340836"/>
    <x v="3"/>
    <s v="plays"/>
    <x v="814"/>
    <d v="2013-08-16T05:00:00"/>
  </r>
  <r>
    <x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25.826923076923077"/>
    <x v="4"/>
    <s v="television"/>
    <x v="80"/>
    <d v="2017-09-07T05:00:00"/>
  </r>
  <r>
    <x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77.666666666666671"/>
    <x v="7"/>
    <s v="photography books"/>
    <x v="815"/>
    <d v="2014-12-27T06:00:00"/>
  </r>
  <r>
    <x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57.82692307692308"/>
    <x v="4"/>
    <s v="shorts"/>
    <x v="816"/>
    <d v="2011-07-22T05:00:00"/>
  </r>
  <r>
    <x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92.955555555555549"/>
    <x v="5"/>
    <s v="radio &amp; podcasts"/>
    <x v="474"/>
    <d v="2012-08-07T05:00:00"/>
  </r>
  <r>
    <x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37.945098039215686"/>
    <x v="3"/>
    <s v="plays"/>
    <x v="817"/>
    <d v="2017-11-15T06:00:00"/>
  </r>
  <r>
    <x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1.842105263157894"/>
    <x v="4"/>
    <s v="animation"/>
    <x v="818"/>
    <d v="2019-02-27T06:00:00"/>
  </r>
  <r>
    <x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40"/>
    <x v="2"/>
    <s v="web"/>
    <x v="819"/>
    <d v="2012-02-26T06:00:00"/>
  </r>
  <r>
    <x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101.1"/>
    <x v="1"/>
    <s v="world music"/>
    <x v="609"/>
    <d v="2018-12-18T06:00:00"/>
  </r>
  <r>
    <x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84.006989951944078"/>
    <x v="3"/>
    <s v="plays"/>
    <x v="547"/>
    <d v="2010-07-15T05:00:00"/>
  </r>
  <r>
    <x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103.41538461538461"/>
    <x v="3"/>
    <s v="plays"/>
    <x v="820"/>
    <d v="2019-11-11T06:00:00"/>
  </r>
  <r>
    <x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5.13333333333334"/>
    <x v="3"/>
    <s v="plays"/>
    <x v="821"/>
    <d v="2017-10-04T05:00:00"/>
  </r>
  <r>
    <x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89.21621621621621"/>
    <x v="0"/>
    <s v="food trucks"/>
    <x v="151"/>
    <d v="2016-05-16T05:00:00"/>
  </r>
  <r>
    <x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51.995234312946785"/>
    <x v="3"/>
    <s v="plays"/>
    <x v="822"/>
    <d v="2012-08-10T05:00:00"/>
  </r>
  <r>
    <x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64.956521739130437"/>
    <x v="2"/>
    <s v="web"/>
    <x v="823"/>
    <d v="2014-01-07T06:00:00"/>
  </r>
  <r>
    <x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46.235294117647058"/>
    <x v="3"/>
    <s v="plays"/>
    <x v="824"/>
    <d v="2017-05-17T05:00:00"/>
  </r>
  <r>
    <x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51.151785714285715"/>
    <x v="3"/>
    <s v="plays"/>
    <x v="825"/>
    <d v="2015-03-04T06:00:00"/>
  </r>
  <r>
    <x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33.909722222222221"/>
    <x v="3"/>
    <s v="plays"/>
    <x v="826"/>
    <d v="2014-06-30T05:00:00"/>
  </r>
  <r>
    <x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92.016298633017882"/>
    <x v="1"/>
    <s v="rock"/>
    <x v="827"/>
    <d v="2014-03-14T05:00:00"/>
  </r>
  <r>
    <x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107.42857142857143"/>
    <x v="3"/>
    <s v="plays"/>
    <x v="828"/>
    <d v="2013-04-21T05:00:00"/>
  </r>
  <r>
    <x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75.848484848484844"/>
    <x v="3"/>
    <s v="plays"/>
    <x v="829"/>
    <d v="2016-02-28T06:00:00"/>
  </r>
  <r>
    <x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80.476190476190482"/>
    <x v="3"/>
    <s v="plays"/>
    <x v="830"/>
    <d v="2015-07-31T05:00:00"/>
  </r>
  <r>
    <x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6.978483606557376"/>
    <x v="3"/>
    <s v="plays"/>
    <x v="831"/>
    <d v="2019-07-25T05:00:00"/>
  </r>
  <r>
    <x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105.13541666666667"/>
    <x v="4"/>
    <s v="documentary"/>
    <x v="832"/>
    <d v="2015-12-05T06:00:00"/>
  </r>
  <r>
    <x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57.298507462686565"/>
    <x v="5"/>
    <s v="fiction"/>
    <x v="833"/>
    <d v="2018-07-18T05:00:00"/>
  </r>
  <r>
    <x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93.348484848484844"/>
    <x v="6"/>
    <s v="video games"/>
    <x v="834"/>
    <d v="2011-05-24T05:00:00"/>
  </r>
  <r>
    <x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71.987179487179489"/>
    <x v="2"/>
    <s v="web"/>
    <x v="835"/>
    <d v="2012-12-23T06:00:00"/>
  </r>
  <r>
    <x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92.611940298507463"/>
    <x v="3"/>
    <s v="plays"/>
    <x v="836"/>
    <d v="2011-02-13T06:00:00"/>
  </r>
  <r>
    <x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104.99122807017544"/>
    <x v="3"/>
    <s v="plays"/>
    <x v="837"/>
    <d v="2011-01-28T06:00:00"/>
  </r>
  <r>
    <x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30.958174904942965"/>
    <x v="0"/>
    <s v="food trucks"/>
    <x v="219"/>
    <d v="2014-10-29T05:00:00"/>
  </r>
  <r>
    <x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3.001182732111175"/>
    <x v="7"/>
    <s v="photography books"/>
    <x v="365"/>
    <d v="2017-03-01T06:00:00"/>
  </r>
  <r>
    <x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84.187845303867405"/>
    <x v="7"/>
    <s v="photography books"/>
    <x v="838"/>
    <d v="2012-04-20T05:00:00"/>
  </r>
  <r>
    <x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73.92307692307692"/>
    <x v="3"/>
    <s v="plays"/>
    <x v="839"/>
    <d v="2011-06-18T05:00:00"/>
  </r>
  <r>
    <x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36.987499999999997"/>
    <x v="3"/>
    <s v="plays"/>
    <x v="840"/>
    <d v="2014-10-03T05:00:00"/>
  </r>
  <r>
    <x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46.896551724137929"/>
    <x v="4"/>
    <s v="documentary"/>
    <x v="841"/>
    <d v="2014-12-22T06:00:00"/>
  </r>
  <r>
    <x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5"/>
    <x v="2"/>
    <s v="web"/>
    <x v="842"/>
    <d v="2015-05-07T05:00:00"/>
  </r>
  <r>
    <x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102.02437459910199"/>
    <x v="3"/>
    <s v="plays"/>
    <x v="843"/>
    <d v="2019-04-21T05:00:00"/>
  </r>
  <r>
    <x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45.007502206531335"/>
    <x v="1"/>
    <s v="rock"/>
    <x v="844"/>
    <d v="2016-12-27T06:00:00"/>
  </r>
  <r>
    <x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94.285714285714292"/>
    <x v="4"/>
    <s v="documentary"/>
    <x v="845"/>
    <d v="2016-08-23T05:00:00"/>
  </r>
  <r>
    <x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01.02325581395348"/>
    <x v="4"/>
    <s v="science fiction"/>
    <x v="846"/>
    <d v="2016-01-25T06:00:00"/>
  </r>
  <r>
    <x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97.037499999999994"/>
    <x v="2"/>
    <s v="web"/>
    <x v="110"/>
    <d v="2012-10-16T05:00:00"/>
  </r>
  <r>
    <x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43.00963855421687"/>
    <x v="3"/>
    <s v="plays"/>
    <x v="847"/>
    <d v="2012-11-27T06:00:00"/>
  </r>
  <r>
    <x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94.916030534351151"/>
    <x v="4"/>
    <s v="science fiction"/>
    <x v="848"/>
    <d v="2015-12-26T06:00:00"/>
  </r>
  <r>
    <x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72.151785714285708"/>
    <x v="3"/>
    <s v="plays"/>
    <x v="849"/>
    <d v="2012-02-19T06:00:00"/>
  </r>
  <r>
    <x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51.007692307692309"/>
    <x v="4"/>
    <s v="animation"/>
    <x v="780"/>
    <d v="2010-07-13T05:00:00"/>
  </r>
  <r>
    <x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85.054545454545448"/>
    <x v="5"/>
    <s v="translations"/>
    <x v="140"/>
    <d v="2010-07-26T05:00:00"/>
  </r>
  <r>
    <x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43.87096774193548"/>
    <x v="2"/>
    <s v="web"/>
    <x v="850"/>
    <d v="2016-03-16T05:00:00"/>
  </r>
  <r>
    <x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0.063909774436091"/>
    <x v="5"/>
    <s v="translations"/>
    <x v="851"/>
    <d v="2011-02-21T06:00:00"/>
  </r>
  <r>
    <x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3.833333333333336"/>
    <x v="0"/>
    <s v="food trucks"/>
    <x v="852"/>
    <d v="2013-12-05T06:00:00"/>
  </r>
  <r>
    <x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84.92903225806451"/>
    <x v="7"/>
    <s v="photography books"/>
    <x v="853"/>
    <d v="2011-03-11T06:00:00"/>
  </r>
  <r>
    <x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41.067632850241544"/>
    <x v="3"/>
    <s v="plays"/>
    <x v="854"/>
    <d v="2015-05-16T05:00:00"/>
  </r>
  <r>
    <x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54.971428571428568"/>
    <x v="1"/>
    <s v="rock"/>
    <x v="67"/>
    <d v="2010-03-06T06:00:00"/>
  </r>
  <r>
    <x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77.010807374443743"/>
    <x v="3"/>
    <s v="plays"/>
    <x v="855"/>
    <d v="2017-06-17T05:00:00"/>
  </r>
  <r>
    <x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1.201754385964918"/>
    <x v="1"/>
    <s v="world music"/>
    <x v="107"/>
    <d v="2012-05-13T05:00:00"/>
  </r>
  <r>
    <x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91.935483870967744"/>
    <x v="0"/>
    <s v="food trucks"/>
    <x v="344"/>
    <d v="2011-01-16T06:00:00"/>
  </r>
  <r>
    <x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7.069023569023571"/>
    <x v="3"/>
    <s v="plays"/>
    <x v="856"/>
    <d v="2019-12-29T06:00:00"/>
  </r>
  <r>
    <x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58.916666666666664"/>
    <x v="3"/>
    <s v="plays"/>
    <x v="857"/>
    <d v="2011-05-10T05:00:00"/>
  </r>
  <r>
    <x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015466983938133"/>
    <x v="4"/>
    <s v="television"/>
    <x v="858"/>
    <d v="2013-10-14T05:00:00"/>
  </r>
  <r>
    <x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103.87301587301587"/>
    <x v="2"/>
    <s v="web"/>
    <x v="859"/>
    <d v="2014-06-11T05:00:00"/>
  </r>
  <r>
    <x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93.46875"/>
    <x v="3"/>
    <s v="plays"/>
    <x v="860"/>
    <d v="2010-12-12T06:00:00"/>
  </r>
  <r>
    <x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61.970370370370368"/>
    <x v="1"/>
    <s v="indie rock"/>
    <x v="170"/>
    <d v="2013-05-19T05:00:00"/>
  </r>
  <r>
    <x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92.042857142857144"/>
    <x v="3"/>
    <s v="plays"/>
    <x v="861"/>
    <d v="2016-01-07T06:00:00"/>
  </r>
  <r>
    <x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77.268656716417908"/>
    <x v="3"/>
    <s v="plays"/>
    <x v="862"/>
    <d v="2011-02-03T06:00:00"/>
  </r>
  <r>
    <x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93.923913043478265"/>
    <x v="0"/>
    <s v="food trucks"/>
    <x v="863"/>
    <d v="2018-03-11T06:00:00"/>
  </r>
  <r>
    <x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84.969458128078813"/>
    <x v="6"/>
    <s v="video games"/>
    <x v="864"/>
    <d v="2016-12-04T06:00:00"/>
  </r>
  <r>
    <x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105.97035040431267"/>
    <x v="3"/>
    <s v="plays"/>
    <x v="527"/>
    <d v="2015-03-21T05:00:00"/>
  </r>
  <r>
    <x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36.969040247678016"/>
    <x v="5"/>
    <s v="nonfiction"/>
    <x v="865"/>
    <d v="2015-11-04T06:00:00"/>
  </r>
  <r>
    <x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81.533333333333331"/>
    <x v="2"/>
    <s v="web"/>
    <x v="866"/>
    <d v="2018-01-27T06:00:00"/>
  </r>
  <r>
    <x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0.999140154772135"/>
    <x v="4"/>
    <s v="documentary"/>
    <x v="867"/>
    <d v="2011-07-21T05:00:00"/>
  </r>
  <r>
    <x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26.010498687664043"/>
    <x v="4"/>
    <s v="documentary"/>
    <x v="868"/>
    <d v="2019-08-19T05:00:00"/>
  </r>
  <r>
    <x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5.998410896708286"/>
    <x v="3"/>
    <s v="plays"/>
    <x v="105"/>
    <d v="2019-10-04T05:00:00"/>
  </r>
  <r>
    <x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34.173913043478258"/>
    <x v="1"/>
    <s v="rock"/>
    <x v="481"/>
    <d v="2014-01-01T06:00:00"/>
  </r>
  <r>
    <x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28.002083333333335"/>
    <x v="1"/>
    <s v="rock"/>
    <x v="253"/>
    <d v="2011-04-19T05:00:00"/>
  </r>
  <r>
    <x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76.546875"/>
    <x v="4"/>
    <s v="documentary"/>
    <x v="869"/>
    <d v="2017-05-11T05:00:00"/>
  </r>
  <r>
    <x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53.053097345132741"/>
    <x v="5"/>
    <s v="radio &amp; podcasts"/>
    <x v="864"/>
    <d v="2016-12-03T06:00:00"/>
  </r>
  <r>
    <x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106.859375"/>
    <x v="5"/>
    <s v="translations"/>
    <x v="843"/>
    <d v="2019-04-21T05:00:00"/>
  </r>
  <r>
    <x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46.020746887966808"/>
    <x v="4"/>
    <s v="drama"/>
    <x v="289"/>
    <d v="2016-03-25T05:00:00"/>
  </r>
  <r>
    <x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100.17424242424242"/>
    <x v="1"/>
    <s v="rock"/>
    <x v="870"/>
    <d v="2014-09-29T05:00:00"/>
  </r>
  <r>
    <x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1.44"/>
    <x v="4"/>
    <s v="drama"/>
    <x v="871"/>
    <d v="2018-05-21T05:00:00"/>
  </r>
  <r>
    <x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87.972684085510693"/>
    <x v="7"/>
    <s v="photography books"/>
    <x v="872"/>
    <d v="2016-01-10T06:00:00"/>
  </r>
  <r>
    <x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74.995594713656388"/>
    <x v="5"/>
    <s v="translations"/>
    <x v="873"/>
    <d v="2014-10-23T05:00:00"/>
  </r>
  <r>
    <x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42.982142857142854"/>
    <x v="0"/>
    <s v="food trucks"/>
    <x v="874"/>
    <d v="2018-12-03T06:00:00"/>
  </r>
  <r>
    <x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33.115107913669064"/>
    <x v="3"/>
    <s v="plays"/>
    <x v="875"/>
    <d v="2013-02-01T06:00:00"/>
  </r>
  <r>
    <x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101.13101604278074"/>
    <x v="3"/>
    <s v="plays"/>
    <x v="876"/>
    <d v="2014-01-25T06:00:00"/>
  </r>
  <r>
    <x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55.98841354723708"/>
    <x v="1"/>
    <s v="indie rock"/>
    <x v="877"/>
    <d v="2010-02-25T06:00:00"/>
  </r>
  <r>
    <x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e v="#DIV/0!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32B57-7794-0040-869F-15CC8233F3D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1:F57" firstHeaderRow="1" firstDataRow="2" firstDataCol="1" rowPageCount="2" colPageCount="1"/>
  <pivotFields count="18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name" fld="1" subtotal="count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4124D-CDB3-A046-8E5F-59BC495BCA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/>
  <pivotFields count="18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5B55F7-6824-2E4F-820A-C50B1A5B100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66:F8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sd="0"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4C59E-AB0B-7241-9112-D56CA72A2A95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B389" firstHeaderRow="1" firstDataRow="1" firstDataCol="1"/>
  <pivotFields count="23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axis="axisRow" showAll="0">
      <items count="5">
        <item sd="0" x="3"/>
        <item x="0"/>
        <item sd="0" x="2"/>
        <item sd="0"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2">
    <field x="5"/>
    <field x="0"/>
  </rowFields>
  <rowItems count="369">
    <i>
      <x/>
    </i>
    <i>
      <x v="1"/>
    </i>
    <i r="1">
      <x/>
    </i>
    <i r="1">
      <x v="3"/>
    </i>
    <i r="1">
      <x v="4"/>
    </i>
    <i r="1">
      <x v="6"/>
    </i>
    <i r="1">
      <x v="9"/>
    </i>
    <i r="1">
      <x v="11"/>
    </i>
    <i r="1">
      <x v="12"/>
    </i>
    <i r="1">
      <x v="14"/>
    </i>
    <i r="1">
      <x v="15"/>
    </i>
    <i r="1">
      <x v="19"/>
    </i>
    <i r="1">
      <x v="21"/>
    </i>
    <i r="1">
      <x v="27"/>
    </i>
    <i r="1">
      <x v="32"/>
    </i>
    <i r="1">
      <x v="39"/>
    </i>
    <i r="1">
      <x v="45"/>
    </i>
    <i r="1">
      <x v="50"/>
    </i>
    <i r="1">
      <x v="51"/>
    </i>
    <i r="1">
      <x v="52"/>
    </i>
    <i r="1">
      <x v="54"/>
    </i>
    <i r="1">
      <x v="61"/>
    </i>
    <i r="1">
      <x v="63"/>
    </i>
    <i r="1">
      <x v="64"/>
    </i>
    <i r="1">
      <x v="66"/>
    </i>
    <i r="1">
      <x v="76"/>
    </i>
    <i r="1">
      <x v="77"/>
    </i>
    <i r="1">
      <x v="79"/>
    </i>
    <i r="1">
      <x v="83"/>
    </i>
    <i r="1">
      <x v="87"/>
    </i>
    <i r="1">
      <x v="90"/>
    </i>
    <i r="1">
      <x v="91"/>
    </i>
    <i r="1">
      <x v="98"/>
    </i>
    <i r="1">
      <x v="100"/>
    </i>
    <i r="1">
      <x v="103"/>
    </i>
    <i r="1">
      <x v="109"/>
    </i>
    <i r="1">
      <x v="110"/>
    </i>
    <i r="1">
      <x v="115"/>
    </i>
    <i r="1">
      <x v="116"/>
    </i>
    <i r="1">
      <x v="122"/>
    </i>
    <i r="1">
      <x v="123"/>
    </i>
    <i r="1">
      <x v="126"/>
    </i>
    <i r="1">
      <x v="127"/>
    </i>
    <i r="1">
      <x v="134"/>
    </i>
    <i r="1">
      <x v="135"/>
    </i>
    <i r="1">
      <x v="138"/>
    </i>
    <i r="1">
      <x v="139"/>
    </i>
    <i r="1">
      <x v="150"/>
    </i>
    <i r="1">
      <x v="151"/>
    </i>
    <i r="1">
      <x v="153"/>
    </i>
    <i r="1">
      <x v="154"/>
    </i>
    <i r="1">
      <x v="155"/>
    </i>
    <i r="1">
      <x v="157"/>
    </i>
    <i r="1">
      <x v="161"/>
    </i>
    <i r="1">
      <x v="168"/>
    </i>
    <i r="1">
      <x v="170"/>
    </i>
    <i r="1">
      <x v="171"/>
    </i>
    <i r="1">
      <x v="172"/>
    </i>
    <i r="1">
      <x v="175"/>
    </i>
    <i r="1">
      <x v="176"/>
    </i>
    <i r="1">
      <x v="178"/>
    </i>
    <i r="1">
      <x v="181"/>
    </i>
    <i r="1">
      <x v="183"/>
    </i>
    <i r="1">
      <x v="185"/>
    </i>
    <i r="1">
      <x v="186"/>
    </i>
    <i r="1">
      <x v="188"/>
    </i>
    <i r="1">
      <x v="190"/>
    </i>
    <i r="1">
      <x v="191"/>
    </i>
    <i r="1">
      <x v="192"/>
    </i>
    <i r="1">
      <x v="193"/>
    </i>
    <i r="1">
      <x v="196"/>
    </i>
    <i r="1">
      <x v="198"/>
    </i>
    <i r="1">
      <x v="199"/>
    </i>
    <i r="1">
      <x v="200"/>
    </i>
    <i r="1">
      <x v="204"/>
    </i>
    <i r="1">
      <x v="210"/>
    </i>
    <i r="1">
      <x v="211"/>
    </i>
    <i r="1">
      <x v="215"/>
    </i>
    <i r="1">
      <x v="217"/>
    </i>
    <i r="1">
      <x v="220"/>
    </i>
    <i r="1">
      <x v="221"/>
    </i>
    <i r="1">
      <x v="223"/>
    </i>
    <i r="1">
      <x v="235"/>
    </i>
    <i r="1">
      <x v="236"/>
    </i>
    <i r="1">
      <x v="239"/>
    </i>
    <i r="1">
      <x v="250"/>
    </i>
    <i r="1">
      <x v="251"/>
    </i>
    <i r="1">
      <x v="253"/>
    </i>
    <i r="1">
      <x v="256"/>
    </i>
    <i r="1">
      <x v="261"/>
    </i>
    <i r="1">
      <x v="266"/>
    </i>
    <i r="1">
      <x v="274"/>
    </i>
    <i r="1">
      <x v="276"/>
    </i>
    <i r="1">
      <x v="281"/>
    </i>
    <i r="1">
      <x v="283"/>
    </i>
    <i r="1">
      <x v="284"/>
    </i>
    <i r="1">
      <x v="288"/>
    </i>
    <i r="1">
      <x v="290"/>
    </i>
    <i r="1">
      <x v="292"/>
    </i>
    <i r="1">
      <x v="295"/>
    </i>
    <i r="1">
      <x v="296"/>
    </i>
    <i r="1">
      <x v="297"/>
    </i>
    <i r="1">
      <x v="299"/>
    </i>
    <i r="1">
      <x v="300"/>
    </i>
    <i r="1">
      <x v="302"/>
    </i>
    <i r="1">
      <x v="303"/>
    </i>
    <i r="1">
      <x v="306"/>
    </i>
    <i r="1">
      <x v="308"/>
    </i>
    <i r="1">
      <x v="310"/>
    </i>
    <i r="1">
      <x v="315"/>
    </i>
    <i r="1">
      <x v="316"/>
    </i>
    <i r="1">
      <x v="317"/>
    </i>
    <i r="1">
      <x v="318"/>
    </i>
    <i r="1">
      <x v="320"/>
    </i>
    <i r="1">
      <x v="321"/>
    </i>
    <i r="1">
      <x v="323"/>
    </i>
    <i r="1">
      <x v="325"/>
    </i>
    <i r="1">
      <x v="326"/>
    </i>
    <i r="1">
      <x v="327"/>
    </i>
    <i r="1">
      <x v="336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8"/>
    </i>
    <i r="1">
      <x v="349"/>
    </i>
    <i r="1">
      <x v="350"/>
    </i>
    <i r="1">
      <x v="352"/>
    </i>
    <i r="1">
      <x v="356"/>
    </i>
    <i r="1">
      <x v="358"/>
    </i>
    <i r="1">
      <x v="367"/>
    </i>
    <i r="1">
      <x v="371"/>
    </i>
    <i r="1">
      <x v="374"/>
    </i>
    <i r="1">
      <x v="375"/>
    </i>
    <i r="1">
      <x v="377"/>
    </i>
    <i r="1">
      <x v="378"/>
    </i>
    <i r="1">
      <x v="379"/>
    </i>
    <i r="1">
      <x v="382"/>
    </i>
    <i r="1">
      <x v="386"/>
    </i>
    <i r="1">
      <x v="387"/>
    </i>
    <i r="1">
      <x v="391"/>
    </i>
    <i r="1">
      <x v="392"/>
    </i>
    <i r="1">
      <x v="399"/>
    </i>
    <i r="1">
      <x v="400"/>
    </i>
    <i r="1">
      <x v="402"/>
    </i>
    <i r="1">
      <x v="403"/>
    </i>
    <i r="1">
      <x v="405"/>
    </i>
    <i r="1">
      <x v="409"/>
    </i>
    <i r="1">
      <x v="414"/>
    </i>
    <i r="1">
      <x v="415"/>
    </i>
    <i r="1">
      <x v="416"/>
    </i>
    <i r="1">
      <x v="417"/>
    </i>
    <i r="1">
      <x v="418"/>
    </i>
    <i r="1">
      <x v="421"/>
    </i>
    <i r="1">
      <x v="423"/>
    </i>
    <i r="1">
      <x v="424"/>
    </i>
    <i r="1">
      <x v="428"/>
    </i>
    <i r="1">
      <x v="430"/>
    </i>
    <i r="1">
      <x v="432"/>
    </i>
    <i r="1">
      <x v="433"/>
    </i>
    <i r="1">
      <x v="441"/>
    </i>
    <i r="1">
      <x v="446"/>
    </i>
    <i r="1">
      <x v="448"/>
    </i>
    <i r="1">
      <x v="450"/>
    </i>
    <i r="1">
      <x v="452"/>
    </i>
    <i r="1">
      <x v="453"/>
    </i>
    <i r="1">
      <x v="454"/>
    </i>
    <i r="1">
      <x v="457"/>
    </i>
    <i r="1">
      <x v="459"/>
    </i>
    <i r="1">
      <x v="462"/>
    </i>
    <i r="1">
      <x v="468"/>
    </i>
    <i r="1">
      <x v="472"/>
    </i>
    <i r="1">
      <x v="476"/>
    </i>
    <i r="1">
      <x v="477"/>
    </i>
    <i r="1">
      <x v="481"/>
    </i>
    <i r="1">
      <x v="482"/>
    </i>
    <i r="1">
      <x v="483"/>
    </i>
    <i r="1">
      <x v="485"/>
    </i>
    <i r="1">
      <x v="486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4"/>
    </i>
    <i r="1">
      <x v="505"/>
    </i>
    <i r="1">
      <x v="507"/>
    </i>
    <i r="1">
      <x v="509"/>
    </i>
    <i r="1">
      <x v="511"/>
    </i>
    <i r="1">
      <x v="515"/>
    </i>
    <i r="1">
      <x v="516"/>
    </i>
    <i r="1">
      <x v="518"/>
    </i>
    <i r="1">
      <x v="522"/>
    </i>
    <i r="1">
      <x v="524"/>
    </i>
    <i r="1">
      <x v="525"/>
    </i>
    <i r="1">
      <x v="527"/>
    </i>
    <i r="1">
      <x v="528"/>
    </i>
    <i r="1">
      <x v="529"/>
    </i>
    <i r="1">
      <x v="530"/>
    </i>
    <i r="1">
      <x v="534"/>
    </i>
    <i r="1">
      <x v="538"/>
    </i>
    <i r="1">
      <x v="539"/>
    </i>
    <i r="1">
      <x v="541"/>
    </i>
    <i r="1">
      <x v="542"/>
    </i>
    <i r="1">
      <x v="543"/>
    </i>
    <i r="1">
      <x v="545"/>
    </i>
    <i r="1">
      <x v="551"/>
    </i>
    <i r="1">
      <x v="552"/>
    </i>
    <i r="1">
      <x v="553"/>
    </i>
    <i r="1">
      <x v="562"/>
    </i>
    <i r="1">
      <x v="564"/>
    </i>
    <i r="1">
      <x v="566"/>
    </i>
    <i r="1">
      <x v="571"/>
    </i>
    <i r="1">
      <x v="575"/>
    </i>
    <i r="1">
      <x v="576"/>
    </i>
    <i r="1">
      <x v="578"/>
    </i>
    <i r="1">
      <x v="581"/>
    </i>
    <i r="1">
      <x v="582"/>
    </i>
    <i r="1">
      <x v="587"/>
    </i>
    <i r="1">
      <x v="588"/>
    </i>
    <i r="1">
      <x v="589"/>
    </i>
    <i r="1">
      <x v="590"/>
    </i>
    <i r="1">
      <x v="592"/>
    </i>
    <i r="1">
      <x v="594"/>
    </i>
    <i r="1">
      <x v="596"/>
    </i>
    <i r="1">
      <x v="599"/>
    </i>
    <i r="1">
      <x v="600"/>
    </i>
    <i r="1">
      <x v="618"/>
    </i>
    <i r="1">
      <x v="619"/>
    </i>
    <i r="1">
      <x v="622"/>
    </i>
    <i r="1">
      <x v="625"/>
    </i>
    <i r="1">
      <x v="629"/>
    </i>
    <i r="1">
      <x v="633"/>
    </i>
    <i r="1">
      <x v="636"/>
    </i>
    <i r="1">
      <x v="637"/>
    </i>
    <i r="1">
      <x v="638"/>
    </i>
    <i r="1">
      <x v="640"/>
    </i>
    <i r="1">
      <x v="644"/>
    </i>
    <i r="1">
      <x v="645"/>
    </i>
    <i r="1">
      <x v="646"/>
    </i>
    <i r="1">
      <x v="647"/>
    </i>
    <i r="1">
      <x v="649"/>
    </i>
    <i r="1">
      <x v="650"/>
    </i>
    <i r="1">
      <x v="651"/>
    </i>
    <i r="1">
      <x v="656"/>
    </i>
    <i r="1">
      <x v="657"/>
    </i>
    <i r="1">
      <x v="659"/>
    </i>
    <i r="1">
      <x v="660"/>
    </i>
    <i r="1">
      <x v="661"/>
    </i>
    <i r="1">
      <x v="662"/>
    </i>
    <i r="1">
      <x v="663"/>
    </i>
    <i r="1">
      <x v="664"/>
    </i>
    <i r="1">
      <x v="668"/>
    </i>
    <i r="1">
      <x v="672"/>
    </i>
    <i r="1">
      <x v="673"/>
    </i>
    <i r="1">
      <x v="677"/>
    </i>
    <i r="1">
      <x v="680"/>
    </i>
    <i r="1">
      <x v="681"/>
    </i>
    <i r="1">
      <x v="685"/>
    </i>
    <i r="1">
      <x v="692"/>
    </i>
    <i r="1">
      <x v="693"/>
    </i>
    <i r="1">
      <x v="694"/>
    </i>
    <i r="1">
      <x v="696"/>
    </i>
    <i r="1">
      <x v="699"/>
    </i>
    <i r="1">
      <x v="700"/>
    </i>
    <i r="1">
      <x v="702"/>
    </i>
    <i r="1">
      <x v="705"/>
    </i>
    <i r="1">
      <x v="711"/>
    </i>
    <i r="1">
      <x v="715"/>
    </i>
    <i r="1">
      <x v="725"/>
    </i>
    <i r="1">
      <x v="728"/>
    </i>
    <i r="1">
      <x v="732"/>
    </i>
    <i r="1">
      <x v="738"/>
    </i>
    <i r="1">
      <x v="739"/>
    </i>
    <i r="1">
      <x v="740"/>
    </i>
    <i r="1">
      <x v="743"/>
    </i>
    <i r="1">
      <x v="745"/>
    </i>
    <i r="1">
      <x v="750"/>
    </i>
    <i r="1">
      <x v="759"/>
    </i>
    <i r="1">
      <x v="760"/>
    </i>
    <i r="1">
      <x v="766"/>
    </i>
    <i r="1">
      <x v="767"/>
    </i>
    <i r="1">
      <x v="769"/>
    </i>
    <i r="1">
      <x v="775"/>
    </i>
    <i r="1">
      <x v="776"/>
    </i>
    <i r="1">
      <x v="777"/>
    </i>
    <i r="1">
      <x v="779"/>
    </i>
    <i r="1">
      <x v="787"/>
    </i>
    <i r="1">
      <x v="789"/>
    </i>
    <i r="1">
      <x v="791"/>
    </i>
    <i r="1">
      <x v="792"/>
    </i>
    <i r="1">
      <x v="795"/>
    </i>
    <i r="1">
      <x v="796"/>
    </i>
    <i r="1">
      <x v="799"/>
    </i>
    <i r="1">
      <x v="800"/>
    </i>
    <i r="1">
      <x v="805"/>
    </i>
    <i r="1">
      <x v="808"/>
    </i>
    <i r="1">
      <x v="809"/>
    </i>
    <i r="1">
      <x v="811"/>
    </i>
    <i r="1">
      <x v="814"/>
    </i>
    <i r="1">
      <x v="819"/>
    </i>
    <i r="1">
      <x v="828"/>
    </i>
    <i r="1">
      <x v="829"/>
    </i>
    <i r="1">
      <x v="830"/>
    </i>
    <i r="1">
      <x v="835"/>
    </i>
    <i r="1">
      <x v="836"/>
    </i>
    <i r="1">
      <x v="843"/>
    </i>
    <i r="1">
      <x v="850"/>
    </i>
    <i r="1">
      <x v="852"/>
    </i>
    <i r="1">
      <x v="858"/>
    </i>
    <i r="1">
      <x v="859"/>
    </i>
    <i r="1">
      <x v="869"/>
    </i>
    <i r="1">
      <x v="870"/>
    </i>
    <i r="1">
      <x v="875"/>
    </i>
    <i r="1">
      <x v="876"/>
    </i>
    <i r="1">
      <x v="877"/>
    </i>
    <i r="1">
      <x v="878"/>
    </i>
    <i r="1">
      <x v="881"/>
    </i>
    <i r="1">
      <x v="884"/>
    </i>
    <i r="1">
      <x v="886"/>
    </i>
    <i r="1">
      <x v="887"/>
    </i>
    <i r="1">
      <x v="895"/>
    </i>
    <i r="1">
      <x v="897"/>
    </i>
    <i r="1">
      <x v="898"/>
    </i>
    <i r="1">
      <x v="900"/>
    </i>
    <i r="1">
      <x v="904"/>
    </i>
    <i r="1">
      <x v="907"/>
    </i>
    <i r="1">
      <x v="913"/>
    </i>
    <i r="1">
      <x v="914"/>
    </i>
    <i r="1">
      <x v="916"/>
    </i>
    <i r="1">
      <x v="919"/>
    </i>
    <i r="1">
      <x v="921"/>
    </i>
    <i r="1">
      <x v="926"/>
    </i>
    <i r="1">
      <x v="927"/>
    </i>
    <i r="1">
      <x v="931"/>
    </i>
    <i r="1">
      <x v="936"/>
    </i>
    <i r="1">
      <x v="939"/>
    </i>
    <i r="1">
      <x v="941"/>
    </i>
    <i r="1">
      <x v="942"/>
    </i>
    <i r="1">
      <x v="944"/>
    </i>
    <i r="1">
      <x v="945"/>
    </i>
    <i r="1">
      <x v="946"/>
    </i>
    <i r="1">
      <x v="947"/>
    </i>
    <i r="1">
      <x v="950"/>
    </i>
    <i r="1">
      <x v="953"/>
    </i>
    <i r="1">
      <x v="956"/>
    </i>
    <i r="1">
      <x v="959"/>
    </i>
    <i r="1">
      <x v="960"/>
    </i>
    <i r="1">
      <x v="963"/>
    </i>
    <i r="1">
      <x v="970"/>
    </i>
    <i r="1">
      <x v="971"/>
    </i>
    <i r="1">
      <x v="973"/>
    </i>
    <i r="1">
      <x v="977"/>
    </i>
    <i r="1">
      <x v="980"/>
    </i>
    <i r="1">
      <x v="982"/>
    </i>
    <i r="1">
      <x v="985"/>
    </i>
    <i r="1">
      <x v="986"/>
    </i>
    <i r="1">
      <x v="988"/>
    </i>
    <i r="1">
      <x v="990"/>
    </i>
    <i r="1">
      <x v="994"/>
    </i>
    <i r="1">
      <x v="996"/>
    </i>
    <i r="1">
      <x v="998"/>
    </i>
    <i>
      <x v="2"/>
    </i>
    <i>
      <x v="3"/>
    </i>
    <i t="grand">
      <x/>
    </i>
  </rowItems>
  <colItems count="1">
    <i/>
  </colItems>
  <dataFields count="1">
    <dataField name="Average of backers_count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70A-3438-CB4C-8369-FEF5796A0C75}">
  <sheetPr codeName="Sheet1"/>
  <dimension ref="A3:F80"/>
  <sheetViews>
    <sheetView topLeftCell="A36" workbookViewId="0">
      <selection activeCell="A39" sqref="A39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8" width="9.5" bestFit="1" customWidth="1"/>
    <col min="9" max="9" width="10.1640625" bestFit="1" customWidth="1"/>
    <col min="10" max="10" width="28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3" spans="1:6" x14ac:dyDescent="0.2">
      <c r="A3" s="6" t="s">
        <v>2068</v>
      </c>
      <c r="B3" s="6" t="s">
        <v>2069</v>
      </c>
    </row>
    <row r="4" spans="1:6" x14ac:dyDescent="0.2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  <row r="28" spans="1:6" x14ac:dyDescent="0.2">
      <c r="A28" s="6" t="s">
        <v>6</v>
      </c>
      <c r="B28" t="s">
        <v>2070</v>
      </c>
    </row>
    <row r="29" spans="1:6" x14ac:dyDescent="0.2">
      <c r="A29" s="6" t="s">
        <v>2031</v>
      </c>
      <c r="B29" t="s">
        <v>2070</v>
      </c>
    </row>
    <row r="31" spans="1:6" x14ac:dyDescent="0.2">
      <c r="A31" s="6" t="s">
        <v>2068</v>
      </c>
      <c r="B31" s="6" t="s">
        <v>2069</v>
      </c>
    </row>
    <row r="32" spans="1:6" x14ac:dyDescent="0.2">
      <c r="A32" s="6" t="s">
        <v>2066</v>
      </c>
      <c r="B32" t="s">
        <v>74</v>
      </c>
      <c r="C32" t="s">
        <v>14</v>
      </c>
      <c r="D32" t="s">
        <v>47</v>
      </c>
      <c r="E32" t="s">
        <v>20</v>
      </c>
      <c r="F32" t="s">
        <v>2067</v>
      </c>
    </row>
    <row r="33" spans="1:6" x14ac:dyDescent="0.2">
      <c r="A33" s="7" t="s">
        <v>2049</v>
      </c>
      <c r="B33">
        <v>1</v>
      </c>
      <c r="C33">
        <v>10</v>
      </c>
      <c r="D33">
        <v>2</v>
      </c>
      <c r="E33">
        <v>21</v>
      </c>
      <c r="F33">
        <v>34</v>
      </c>
    </row>
    <row r="34" spans="1:6" x14ac:dyDescent="0.2">
      <c r="A34" s="7" t="s">
        <v>2065</v>
      </c>
      <c r="E34">
        <v>4</v>
      </c>
      <c r="F34">
        <v>4</v>
      </c>
    </row>
    <row r="35" spans="1:6" x14ac:dyDescent="0.2">
      <c r="A35" s="7" t="s">
        <v>2042</v>
      </c>
      <c r="B35">
        <v>4</v>
      </c>
      <c r="C35">
        <v>21</v>
      </c>
      <c r="D35">
        <v>1</v>
      </c>
      <c r="E35">
        <v>34</v>
      </c>
      <c r="F35">
        <v>60</v>
      </c>
    </row>
    <row r="36" spans="1:6" x14ac:dyDescent="0.2">
      <c r="A36" s="7" t="s">
        <v>2044</v>
      </c>
      <c r="B36">
        <v>2</v>
      </c>
      <c r="C36">
        <v>12</v>
      </c>
      <c r="D36">
        <v>1</v>
      </c>
      <c r="E36">
        <v>22</v>
      </c>
      <c r="F36">
        <v>37</v>
      </c>
    </row>
    <row r="37" spans="1:6" x14ac:dyDescent="0.2">
      <c r="A37" s="7" t="s">
        <v>2043</v>
      </c>
      <c r="C37">
        <v>8</v>
      </c>
      <c r="E37">
        <v>10</v>
      </c>
      <c r="F37">
        <v>18</v>
      </c>
    </row>
    <row r="38" spans="1:6" x14ac:dyDescent="0.2">
      <c r="A38" s="7" t="s">
        <v>2053</v>
      </c>
      <c r="B38">
        <v>1</v>
      </c>
      <c r="C38">
        <v>7</v>
      </c>
      <c r="E38">
        <v>9</v>
      </c>
      <c r="F38">
        <v>17</v>
      </c>
    </row>
    <row r="39" spans="1:6" x14ac:dyDescent="0.2">
      <c r="A39" s="7" t="s">
        <v>2034</v>
      </c>
      <c r="B39">
        <v>4</v>
      </c>
      <c r="C39">
        <v>20</v>
      </c>
      <c r="E39">
        <v>22</v>
      </c>
      <c r="F39">
        <v>46</v>
      </c>
    </row>
    <row r="40" spans="1:6" x14ac:dyDescent="0.2">
      <c r="A40" s="7" t="s">
        <v>2045</v>
      </c>
      <c r="B40">
        <v>3</v>
      </c>
      <c r="C40">
        <v>19</v>
      </c>
      <c r="E40">
        <v>23</v>
      </c>
      <c r="F40">
        <v>45</v>
      </c>
    </row>
    <row r="41" spans="1:6" x14ac:dyDescent="0.2">
      <c r="A41" s="7" t="s">
        <v>2058</v>
      </c>
      <c r="B41">
        <v>1</v>
      </c>
      <c r="C41">
        <v>6</v>
      </c>
      <c r="E41">
        <v>10</v>
      </c>
      <c r="F41">
        <v>17</v>
      </c>
    </row>
    <row r="42" spans="1:6" x14ac:dyDescent="0.2">
      <c r="A42" s="7" t="s">
        <v>2057</v>
      </c>
      <c r="C42">
        <v>3</v>
      </c>
      <c r="E42">
        <v>4</v>
      </c>
      <c r="F42">
        <v>7</v>
      </c>
    </row>
    <row r="43" spans="1:6" x14ac:dyDescent="0.2">
      <c r="A43" s="7" t="s">
        <v>2061</v>
      </c>
      <c r="C43">
        <v>8</v>
      </c>
      <c r="D43">
        <v>1</v>
      </c>
      <c r="E43">
        <v>4</v>
      </c>
      <c r="F43">
        <v>13</v>
      </c>
    </row>
    <row r="44" spans="1:6" x14ac:dyDescent="0.2">
      <c r="A44" s="7" t="s">
        <v>2048</v>
      </c>
      <c r="B44">
        <v>1</v>
      </c>
      <c r="C44">
        <v>6</v>
      </c>
      <c r="D44">
        <v>1</v>
      </c>
      <c r="E44">
        <v>13</v>
      </c>
      <c r="F44">
        <v>21</v>
      </c>
    </row>
    <row r="45" spans="1:6" x14ac:dyDescent="0.2">
      <c r="A45" s="7" t="s">
        <v>2055</v>
      </c>
      <c r="B45">
        <v>4</v>
      </c>
      <c r="C45">
        <v>11</v>
      </c>
      <c r="D45">
        <v>1</v>
      </c>
      <c r="E45">
        <v>26</v>
      </c>
      <c r="F45">
        <v>42</v>
      </c>
    </row>
    <row r="46" spans="1:6" x14ac:dyDescent="0.2">
      <c r="A46" s="7" t="s">
        <v>2040</v>
      </c>
      <c r="B46">
        <v>23</v>
      </c>
      <c r="C46">
        <v>132</v>
      </c>
      <c r="D46">
        <v>2</v>
      </c>
      <c r="E46">
        <v>187</v>
      </c>
      <c r="F46">
        <v>344</v>
      </c>
    </row>
    <row r="47" spans="1:6" x14ac:dyDescent="0.2">
      <c r="A47" s="7" t="s">
        <v>2056</v>
      </c>
      <c r="C47">
        <v>4</v>
      </c>
      <c r="E47">
        <v>4</v>
      </c>
      <c r="F47">
        <v>8</v>
      </c>
    </row>
    <row r="48" spans="1:6" x14ac:dyDescent="0.2">
      <c r="A48" s="7" t="s">
        <v>2036</v>
      </c>
      <c r="B48">
        <v>6</v>
      </c>
      <c r="C48">
        <v>30</v>
      </c>
      <c r="E48">
        <v>49</v>
      </c>
      <c r="F48">
        <v>85</v>
      </c>
    </row>
    <row r="49" spans="1:6" x14ac:dyDescent="0.2">
      <c r="A49" s="7" t="s">
        <v>2063</v>
      </c>
      <c r="C49">
        <v>9</v>
      </c>
      <c r="E49">
        <v>5</v>
      </c>
      <c r="F49">
        <v>14</v>
      </c>
    </row>
    <row r="50" spans="1:6" x14ac:dyDescent="0.2">
      <c r="A50" s="7" t="s">
        <v>2052</v>
      </c>
      <c r="B50">
        <v>1</v>
      </c>
      <c r="C50">
        <v>5</v>
      </c>
      <c r="D50">
        <v>1</v>
      </c>
      <c r="E50">
        <v>9</v>
      </c>
      <c r="F50">
        <v>16</v>
      </c>
    </row>
    <row r="51" spans="1:6" x14ac:dyDescent="0.2">
      <c r="A51" s="7" t="s">
        <v>2060</v>
      </c>
      <c r="B51">
        <v>3</v>
      </c>
      <c r="C51">
        <v>3</v>
      </c>
      <c r="E51">
        <v>11</v>
      </c>
      <c r="F51">
        <v>17</v>
      </c>
    </row>
    <row r="52" spans="1:6" x14ac:dyDescent="0.2">
      <c r="A52" s="7" t="s">
        <v>2059</v>
      </c>
      <c r="C52">
        <v>7</v>
      </c>
      <c r="E52">
        <v>14</v>
      </c>
      <c r="F52">
        <v>21</v>
      </c>
    </row>
    <row r="53" spans="1:6" x14ac:dyDescent="0.2">
      <c r="A53" s="7" t="s">
        <v>2051</v>
      </c>
      <c r="B53">
        <v>1</v>
      </c>
      <c r="C53">
        <v>15</v>
      </c>
      <c r="D53">
        <v>2</v>
      </c>
      <c r="E53">
        <v>17</v>
      </c>
      <c r="F53">
        <v>35</v>
      </c>
    </row>
    <row r="54" spans="1:6" x14ac:dyDescent="0.2">
      <c r="A54" s="7" t="s">
        <v>2046</v>
      </c>
      <c r="C54">
        <v>16</v>
      </c>
      <c r="D54">
        <v>1</v>
      </c>
      <c r="E54">
        <v>28</v>
      </c>
      <c r="F54">
        <v>45</v>
      </c>
    </row>
    <row r="55" spans="1:6" x14ac:dyDescent="0.2">
      <c r="A55" s="7" t="s">
        <v>2038</v>
      </c>
      <c r="B55">
        <v>2</v>
      </c>
      <c r="C55">
        <v>12</v>
      </c>
      <c r="D55">
        <v>1</v>
      </c>
      <c r="E55">
        <v>36</v>
      </c>
      <c r="F55">
        <v>51</v>
      </c>
    </row>
    <row r="56" spans="1:6" x14ac:dyDescent="0.2">
      <c r="A56" s="7" t="s">
        <v>2062</v>
      </c>
      <c r="E56">
        <v>3</v>
      </c>
      <c r="F56">
        <v>3</v>
      </c>
    </row>
    <row r="57" spans="1:6" x14ac:dyDescent="0.2">
      <c r="A57" s="7" t="s">
        <v>2067</v>
      </c>
      <c r="B57">
        <v>57</v>
      </c>
      <c r="C57">
        <v>364</v>
      </c>
      <c r="D57">
        <v>14</v>
      </c>
      <c r="E57">
        <v>565</v>
      </c>
      <c r="F57">
        <v>1000</v>
      </c>
    </row>
    <row r="63" spans="1:6" x14ac:dyDescent="0.2">
      <c r="A63" s="6" t="s">
        <v>2031</v>
      </c>
      <c r="B63" t="s">
        <v>2070</v>
      </c>
    </row>
    <row r="64" spans="1:6" x14ac:dyDescent="0.2">
      <c r="A64" s="6" t="s">
        <v>2085</v>
      </c>
      <c r="B64" t="s">
        <v>2070</v>
      </c>
    </row>
    <row r="66" spans="1:6" x14ac:dyDescent="0.2">
      <c r="A66" s="6" t="s">
        <v>2068</v>
      </c>
      <c r="B66" s="6" t="s">
        <v>2069</v>
      </c>
    </row>
    <row r="67" spans="1:6" x14ac:dyDescent="0.2">
      <c r="A67" s="6" t="s">
        <v>2066</v>
      </c>
      <c r="B67" t="s">
        <v>74</v>
      </c>
      <c r="C67" t="s">
        <v>14</v>
      </c>
      <c r="D67" t="s">
        <v>47</v>
      </c>
      <c r="E67" t="s">
        <v>20</v>
      </c>
      <c r="F67" t="s">
        <v>2067</v>
      </c>
    </row>
    <row r="68" spans="1:6" x14ac:dyDescent="0.2">
      <c r="A68" s="7" t="s">
        <v>2073</v>
      </c>
      <c r="B68">
        <v>6</v>
      </c>
      <c r="C68">
        <v>36</v>
      </c>
      <c r="D68">
        <v>1</v>
      </c>
      <c r="E68">
        <v>49</v>
      </c>
      <c r="F68">
        <v>92</v>
      </c>
    </row>
    <row r="69" spans="1:6" x14ac:dyDescent="0.2">
      <c r="A69" s="7" t="s">
        <v>2074</v>
      </c>
      <c r="B69">
        <v>7</v>
      </c>
      <c r="C69">
        <v>28</v>
      </c>
      <c r="E69">
        <v>44</v>
      </c>
      <c r="F69">
        <v>79</v>
      </c>
    </row>
    <row r="70" spans="1:6" x14ac:dyDescent="0.2">
      <c r="A70" s="7" t="s">
        <v>2075</v>
      </c>
      <c r="B70">
        <v>4</v>
      </c>
      <c r="C70">
        <v>33</v>
      </c>
      <c r="E70">
        <v>49</v>
      </c>
      <c r="F70">
        <v>86</v>
      </c>
    </row>
    <row r="71" spans="1:6" x14ac:dyDescent="0.2">
      <c r="A71" s="7" t="s">
        <v>2076</v>
      </c>
      <c r="B71">
        <v>1</v>
      </c>
      <c r="C71">
        <v>30</v>
      </c>
      <c r="D71">
        <v>1</v>
      </c>
      <c r="E71">
        <v>46</v>
      </c>
      <c r="F71">
        <v>78</v>
      </c>
    </row>
    <row r="72" spans="1:6" x14ac:dyDescent="0.2">
      <c r="A72" s="7" t="s">
        <v>2077</v>
      </c>
      <c r="B72">
        <v>3</v>
      </c>
      <c r="C72">
        <v>35</v>
      </c>
      <c r="D72">
        <v>2</v>
      </c>
      <c r="E72">
        <v>46</v>
      </c>
      <c r="F72">
        <v>86</v>
      </c>
    </row>
    <row r="73" spans="1:6" x14ac:dyDescent="0.2">
      <c r="A73" s="7" t="s">
        <v>2078</v>
      </c>
      <c r="B73">
        <v>3</v>
      </c>
      <c r="C73">
        <v>28</v>
      </c>
      <c r="D73">
        <v>1</v>
      </c>
      <c r="E73">
        <v>55</v>
      </c>
      <c r="F73">
        <v>87</v>
      </c>
    </row>
    <row r="74" spans="1:6" x14ac:dyDescent="0.2">
      <c r="A74" s="7" t="s">
        <v>2079</v>
      </c>
      <c r="B74">
        <v>4</v>
      </c>
      <c r="C74">
        <v>31</v>
      </c>
      <c r="D74">
        <v>1</v>
      </c>
      <c r="E74">
        <v>58</v>
      </c>
      <c r="F74">
        <v>94</v>
      </c>
    </row>
    <row r="75" spans="1:6" x14ac:dyDescent="0.2">
      <c r="A75" s="7" t="s">
        <v>2080</v>
      </c>
      <c r="B75">
        <v>8</v>
      </c>
      <c r="C75">
        <v>35</v>
      </c>
      <c r="D75">
        <v>1</v>
      </c>
      <c r="E75">
        <v>41</v>
      </c>
      <c r="F75">
        <v>85</v>
      </c>
    </row>
    <row r="76" spans="1:6" x14ac:dyDescent="0.2">
      <c r="A76" s="7" t="s">
        <v>2081</v>
      </c>
      <c r="B76">
        <v>5</v>
      </c>
      <c r="C76">
        <v>23</v>
      </c>
      <c r="E76">
        <v>45</v>
      </c>
      <c r="F76">
        <v>73</v>
      </c>
    </row>
    <row r="77" spans="1:6" x14ac:dyDescent="0.2">
      <c r="A77" s="7" t="s">
        <v>2082</v>
      </c>
      <c r="B77">
        <v>6</v>
      </c>
      <c r="C77">
        <v>26</v>
      </c>
      <c r="D77">
        <v>1</v>
      </c>
      <c r="E77">
        <v>45</v>
      </c>
      <c r="F77">
        <v>78</v>
      </c>
    </row>
    <row r="78" spans="1:6" x14ac:dyDescent="0.2">
      <c r="A78" s="7" t="s">
        <v>2083</v>
      </c>
      <c r="B78">
        <v>3</v>
      </c>
      <c r="C78">
        <v>27</v>
      </c>
      <c r="D78">
        <v>3</v>
      </c>
      <c r="E78">
        <v>45</v>
      </c>
      <c r="F78">
        <v>78</v>
      </c>
    </row>
    <row r="79" spans="1:6" x14ac:dyDescent="0.2">
      <c r="A79" s="7" t="s">
        <v>2084</v>
      </c>
      <c r="B79">
        <v>7</v>
      </c>
      <c r="C79">
        <v>32</v>
      </c>
      <c r="D79">
        <v>3</v>
      </c>
      <c r="E79">
        <v>42</v>
      </c>
      <c r="F79">
        <v>84</v>
      </c>
    </row>
    <row r="80" spans="1:6" x14ac:dyDescent="0.2">
      <c r="A80" s="7" t="s">
        <v>2067</v>
      </c>
      <c r="B80">
        <v>57</v>
      </c>
      <c r="C80">
        <v>364</v>
      </c>
      <c r="D80">
        <v>14</v>
      </c>
      <c r="E80">
        <v>565</v>
      </c>
      <c r="F80">
        <v>1000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C2B5-3BB8-5945-B772-7E28E56B56C5}">
  <sheetPr codeName="Sheet2"/>
  <dimension ref="A1:H13"/>
  <sheetViews>
    <sheetView zoomScale="110" zoomScaleNormal="110" workbookViewId="0">
      <selection activeCell="J19" sqref="J19"/>
    </sheetView>
  </sheetViews>
  <sheetFormatPr baseColWidth="10" defaultRowHeight="19" x14ac:dyDescent="0.25"/>
  <cols>
    <col min="1" max="1" width="48.6640625" style="11" bestFit="1" customWidth="1"/>
    <col min="2" max="2" width="19.33203125" style="11" bestFit="1" customWidth="1"/>
    <col min="3" max="3" width="14.83203125" style="11" bestFit="1" customWidth="1"/>
    <col min="4" max="4" width="18.1640625" style="11" bestFit="1" customWidth="1"/>
    <col min="5" max="5" width="16" style="11" bestFit="1" customWidth="1"/>
    <col min="6" max="6" width="23.6640625" style="14" bestFit="1" customWidth="1"/>
    <col min="7" max="7" width="19.33203125" style="14" bestFit="1" customWidth="1"/>
    <col min="8" max="8" width="22.6640625" style="14" bestFit="1" customWidth="1"/>
    <col min="9" max="16384" width="10.83203125" style="11"/>
  </cols>
  <sheetData>
    <row r="1" spans="1:8" x14ac:dyDescent="0.2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5">
      <c r="A2" s="10" t="s">
        <v>2094</v>
      </c>
      <c r="B2" s="12">
        <f>COUNTIFS(Crowdfunding!$F:$F, "successful", Crowdfunding!$D:$D, "&gt;=0", Crowdfunding!$D:$D, "&lt;1000")</f>
        <v>30</v>
      </c>
      <c r="C2" s="12">
        <f>COUNTIFS(Crowdfunding!$F:$F, "failed", Crowdfunding!$D:$D, "&gt;=0", Crowdfunding!$D:$D, "&lt;1000")</f>
        <v>20</v>
      </c>
      <c r="D2" s="12">
        <f>COUNTIFS(Crowdfunding!$F:$F, "canceled", Crowdfunding!$D:$D, "&gt;=0", Crowdfunding!$D:$D, "&lt;1000")</f>
        <v>1</v>
      </c>
      <c r="E2" s="11">
        <f>SUM(B2:D2)</f>
        <v>51</v>
      </c>
      <c r="F2" s="14">
        <f>B2/E2</f>
        <v>0.58823529411764708</v>
      </c>
      <c r="G2" s="14">
        <f>C2/$E2</f>
        <v>0.39215686274509803</v>
      </c>
      <c r="H2" s="14">
        <f>D2/$E2</f>
        <v>1.9607843137254902E-2</v>
      </c>
    </row>
    <row r="3" spans="1:8" x14ac:dyDescent="0.25">
      <c r="A3" s="10" t="s">
        <v>2095</v>
      </c>
      <c r="B3" s="12">
        <f>COUNTIFS(Crowdfunding!$F:$F, "successful", Crowdfunding!$D:$D, "&gt;=1000", Crowdfunding!D:D, "&lt;4999")</f>
        <v>191</v>
      </c>
      <c r="C3" s="12">
        <f>COUNTIFS(Crowdfunding!$F:$F, "failed", Crowdfunding!$D:$D, "&gt;=1000", Crowdfunding!$D:$D, "&lt;4999")</f>
        <v>38</v>
      </c>
      <c r="D3" s="12">
        <f>COUNTIFS(Crowdfunding!$F:$F, "canceled", Crowdfunding!$D:$D, "&gt;=1000", Crowdfunding!$D:$D, "&lt;4999")</f>
        <v>2</v>
      </c>
      <c r="E3" s="11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C3/$E3</f>
        <v>0.16450216450216451</v>
      </c>
      <c r="H3" s="14">
        <f t="shared" ref="H3:H13" si="3">D3/$E3</f>
        <v>8.658008658008658E-3</v>
      </c>
    </row>
    <row r="4" spans="1:8" x14ac:dyDescent="0.25">
      <c r="A4" s="10" t="s">
        <v>2096</v>
      </c>
      <c r="B4" s="12">
        <f>COUNTIFS(Crowdfunding!$F:$F, "successful", Crowdfunding!$D:$D, "&gt;=5000", Crowdfunding!D:D, "&lt;9999")</f>
        <v>164</v>
      </c>
      <c r="C4" s="12">
        <f>COUNTIFS(Crowdfunding!$F:$F, "failed", Crowdfunding!$D:$D, "&gt;=5000", Crowdfunding!$D:$D, "&lt;9999")</f>
        <v>126</v>
      </c>
      <c r="D4" s="12">
        <f>COUNTIFS(Crowdfunding!$F:$F, "canceled", Crowdfunding!$D:$D, "&gt;=5000", Crowdfunding!$D:$D, "&lt;9999")</f>
        <v>25</v>
      </c>
      <c r="E4" s="11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5">
      <c r="A5" s="10" t="s">
        <v>2097</v>
      </c>
      <c r="B5" s="12">
        <f>COUNTIFS(Crowdfunding!$F:$F, "successful", Crowdfunding!$D:$D, "&gt;=10000", Crowdfunding!D:D, "&lt;14999")</f>
        <v>4</v>
      </c>
      <c r="C5" s="12">
        <f>COUNTIFS(Crowdfunding!$F:$F, "failed", Crowdfunding!$D:$D, "&gt;=10000", Crowdfunding!$D:$D, "&lt;14999")</f>
        <v>5</v>
      </c>
      <c r="D5" s="12">
        <f>COUNTIFS(Crowdfunding!$F:$F, "canceled", Crowdfunding!$D:$D, "&gt;=10000", Crowdfunding!$D:$D, "&lt;14999")</f>
        <v>0</v>
      </c>
      <c r="E5" s="11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5">
      <c r="A6" s="10" t="s">
        <v>2098</v>
      </c>
      <c r="B6" s="12">
        <f>COUNTIFS(Crowdfunding!$F:$F, "successful", Crowdfunding!$D:$D, "&gt;=15000", Crowdfunding!D:D, "&lt;19999")</f>
        <v>10</v>
      </c>
      <c r="C6" s="12">
        <f>COUNTIFS(Crowdfunding!$F:$F, "failed", Crowdfunding!$D:$D, "&gt;=15000", Crowdfunding!$D:$D, "&lt;19999")</f>
        <v>0</v>
      </c>
      <c r="D6" s="12">
        <f>COUNTIFS(Crowdfunding!$F:$F, "canceled", Crowdfunding!$D:$D, "&gt;=15000", Crowdfunding!$D:$D, "&lt;19999")</f>
        <v>0</v>
      </c>
      <c r="E6" s="11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5">
      <c r="A7" s="10" t="s">
        <v>2099</v>
      </c>
      <c r="B7" s="12">
        <f>COUNTIFS(Crowdfunding!$F:$F, "successful", Crowdfunding!$D:$D, "&gt;=20000", Crowdfunding!D:D, "&lt;24999")</f>
        <v>7</v>
      </c>
      <c r="C7" s="12">
        <f>COUNTIFS(Crowdfunding!$F:$F, "failed", Crowdfunding!$D:$D, "&gt;=20000", Crowdfunding!$D:$D, "&lt;24999")</f>
        <v>0</v>
      </c>
      <c r="D7" s="12">
        <f>COUNTIFS(Crowdfunding!$F:$F, "canceled", Crowdfunding!$D:$D, "&gt;=20000", Crowdfunding!$D:$D, "&lt;24999")</f>
        <v>0</v>
      </c>
      <c r="E7" s="11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5">
      <c r="A8" s="10" t="s">
        <v>2100</v>
      </c>
      <c r="B8" s="12">
        <f>COUNTIFS(Crowdfunding!$F:$F, "successful", Crowdfunding!$D:$D, "&gt;=25000", Crowdfunding!D:D, "&lt;29999")</f>
        <v>11</v>
      </c>
      <c r="C8" s="12">
        <f>COUNTIFS(Crowdfunding!$F:$F, "failed", Crowdfunding!$D:$D, "&gt;=25000", Crowdfunding!$D:$D, "&lt;29999")</f>
        <v>3</v>
      </c>
      <c r="D8" s="12">
        <f>COUNTIFS(Crowdfunding!$F:$F, "canceled", Crowdfunding!$D:$D, "&gt;=25000", Crowdfunding!$D:$D, "&lt;29999")</f>
        <v>0</v>
      </c>
      <c r="E8" s="11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5">
      <c r="A9" s="10" t="s">
        <v>2101</v>
      </c>
      <c r="B9" s="12">
        <f>COUNTIFS(Crowdfunding!$F:$F, "successful", Crowdfunding!$D:$D, "&gt;=30000", Crowdfunding!D:D, "&lt;34999")</f>
        <v>7</v>
      </c>
      <c r="C9" s="12">
        <f>COUNTIFS(Crowdfunding!$F:$F, "failed", Crowdfunding!$D:$D, "&gt;=30000", Crowdfunding!$D:$D, "&lt;34999")</f>
        <v>0</v>
      </c>
      <c r="D9" s="12">
        <f>COUNTIFS(Crowdfunding!$F:$F, "canceled", Crowdfunding!$D:$D, "&gt;=30000", Crowdfunding!$D:$D, "&lt;34999")</f>
        <v>0</v>
      </c>
      <c r="E9" s="11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5">
      <c r="A10" s="10" t="s">
        <v>2102</v>
      </c>
      <c r="B10" s="12">
        <f>COUNTIFS(Crowdfunding!$F:$F, "successful", Crowdfunding!$D:$D, "&gt;=35000", Crowdfunding!D:D, "&lt;39999")</f>
        <v>8</v>
      </c>
      <c r="C10" s="12">
        <f>COUNTIFS(Crowdfunding!$F:$F, "failed", Crowdfunding!$D:$D, "&gt;=35000", Crowdfunding!$D:$D, "&lt;39999")</f>
        <v>3</v>
      </c>
      <c r="D10" s="12">
        <f>COUNTIFS(Crowdfunding!$F:$F, "canceled", Crowdfunding!$D:$D, "&gt;=35000", Crowdfunding!$D:$D, "&lt;39999")</f>
        <v>1</v>
      </c>
      <c r="E10" s="11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5">
      <c r="A11" s="10" t="s">
        <v>2103</v>
      </c>
      <c r="B11" s="12">
        <f>COUNTIFS(Crowdfunding!$F:$F, "successful", Crowdfunding!$D:$D, "&gt;=40000", Crowdfunding!D:D, "&lt;44999")</f>
        <v>11</v>
      </c>
      <c r="C11" s="12">
        <f>COUNTIFS(Crowdfunding!$F:$F, "failed", Crowdfunding!$D:$D, "&gt;=40000", Crowdfunding!$D:$D, "&lt;44999")</f>
        <v>3</v>
      </c>
      <c r="D11" s="12">
        <f>COUNTIFS(Crowdfunding!$F:$F, "canceled", Crowdfunding!$D:$D, "&gt;=40000", Crowdfunding!$D:$D, "&lt;44999")</f>
        <v>0</v>
      </c>
      <c r="E11" s="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5">
      <c r="A12" s="10" t="s">
        <v>2104</v>
      </c>
      <c r="B12" s="12">
        <f>COUNTIFS(Crowdfunding!$F:$F, "successful", Crowdfunding!$D:$D, "&gt;=45000", Crowdfunding!D:D, "&lt;49999")</f>
        <v>8</v>
      </c>
      <c r="C12" s="12">
        <f>COUNTIFS(Crowdfunding!$F:$F, "failed", Crowdfunding!$D:$D, "&gt;=45000", Crowdfunding!$D:$D, "&lt;49999")</f>
        <v>3</v>
      </c>
      <c r="D12" s="12">
        <f>COUNTIFS(Crowdfunding!$F:$F, "canceled", Crowdfunding!$D:$D, "&gt;=45000", Crowdfunding!$D:$D, "&lt;49999")</f>
        <v>0</v>
      </c>
      <c r="E12" s="11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5">
      <c r="A13" s="10" t="s">
        <v>2105</v>
      </c>
      <c r="B13" s="12">
        <f>COUNTIFS(Crowdfunding!$F:$F, "successful", Crowdfunding!$D:$D, "&gt;=50000")</f>
        <v>114</v>
      </c>
      <c r="C13" s="12">
        <f>COUNTIFS(Crowdfunding!$F:$F, "failed", Crowdfunding!$D:$D, "&gt;=50000")</f>
        <v>163</v>
      </c>
      <c r="D13" s="12">
        <f>COUNTIFS(Crowdfunding!$F:$F, "canceled", Crowdfunding!$D:$D, "&gt;=50000")</f>
        <v>28</v>
      </c>
      <c r="E13" s="11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666E-D5F5-0A46-8DE5-48F10BA73DF7}">
  <dimension ref="A1:I2021"/>
  <sheetViews>
    <sheetView tabSelected="1" topLeftCell="A61" workbookViewId="0">
      <selection activeCell="H73" sqref="H73"/>
    </sheetView>
  </sheetViews>
  <sheetFormatPr baseColWidth="10" defaultRowHeight="19" x14ac:dyDescent="0.25"/>
  <cols>
    <col min="1" max="1" width="13" style="12" bestFit="1" customWidth="1"/>
    <col min="2" max="2" width="22.83203125" style="12" bestFit="1" customWidth="1"/>
    <col min="3" max="3" width="15.6640625" style="12" bestFit="1" customWidth="1"/>
    <col min="4" max="4" width="14.6640625" style="12" bestFit="1" customWidth="1"/>
    <col min="5" max="5" width="24" style="12" bestFit="1" customWidth="1"/>
    <col min="6" max="6" width="10.83203125" style="12"/>
    <col min="7" max="7" width="14.6640625" style="12" bestFit="1" customWidth="1"/>
    <col min="8" max="8" width="23.6640625" style="12" bestFit="1" customWidth="1"/>
    <col min="9" max="16384" width="10.83203125" style="12"/>
  </cols>
  <sheetData>
    <row r="1" spans="1:3" x14ac:dyDescent="0.25">
      <c r="A1" s="12" t="s">
        <v>2110</v>
      </c>
      <c r="B1" s="12" t="s">
        <v>2107</v>
      </c>
      <c r="C1" s="12" t="s">
        <v>2108</v>
      </c>
    </row>
    <row r="2" spans="1:3" x14ac:dyDescent="0.25">
      <c r="A2" s="10" t="s">
        <v>2111</v>
      </c>
      <c r="B2" s="12" cm="1">
        <f t="array" ref="B2">AVERAGE(IF(Crowdfunding!$F:$F="successful", Crowdfunding!$G:$G))</f>
        <v>851.14690265486729</v>
      </c>
      <c r="C2" s="12" cm="1">
        <f t="array" ref="C2">AVERAGE(IF(Crowdfunding!$F:$F="failed", Crowdfunding!$G:$G))</f>
        <v>585.61538461538464</v>
      </c>
    </row>
    <row r="3" spans="1:3" x14ac:dyDescent="0.25">
      <c r="A3" s="10" t="s">
        <v>2112</v>
      </c>
      <c r="B3" s="12" cm="1">
        <f t="array" ref="B3">MEDIAN(IF(Crowdfunding!$F:$F="successful", Crowdfunding!$G:$G))</f>
        <v>201</v>
      </c>
      <c r="C3" s="12" cm="1">
        <f t="array" ref="C3">MEDIAN(IF(Crowdfunding!$F:$F="failed", Crowdfunding!$G:$G))</f>
        <v>114.5</v>
      </c>
    </row>
    <row r="4" spans="1:3" x14ac:dyDescent="0.25">
      <c r="A4" s="10" t="s">
        <v>2113</v>
      </c>
      <c r="B4" s="12" cm="1">
        <f t="array" ref="B4">MIN(IF(Crowdfunding!$F:$F="successful", Crowdfunding!$G:$G))</f>
        <v>16</v>
      </c>
      <c r="C4" s="12" cm="1">
        <f t="array" ref="C4">MIN(IF(Crowdfunding!$F:$F="failed", Crowdfunding!$G:$G))</f>
        <v>0</v>
      </c>
    </row>
    <row r="5" spans="1:3" x14ac:dyDescent="0.25">
      <c r="A5" s="10" t="s">
        <v>2114</v>
      </c>
      <c r="B5" s="12" cm="1">
        <f t="array" ref="B5">MAX(IF(Crowdfunding!$F:$F="successful", Crowdfunding!$G:$G))</f>
        <v>7295</v>
      </c>
      <c r="C5" s="12" cm="1">
        <f t="array" ref="C5">MAX(IF(Crowdfunding!$F:$F="failed", Crowdfunding!$G:$G))</f>
        <v>6080</v>
      </c>
    </row>
    <row r="6" spans="1:3" x14ac:dyDescent="0.25">
      <c r="A6" s="10" t="s">
        <v>2109</v>
      </c>
      <c r="B6" s="12" cm="1">
        <f t="array" ref="B6">_xlfn.VAR.P(IF(Crowdfunding!$F:$F="successful", Crowdfunding!$G:$G))</f>
        <v>1603373.7324019109</v>
      </c>
      <c r="C6" s="12" cm="1">
        <f t="array" ref="C6">_xlfn.VAR.P(IF(Crowdfunding!$F:$F="failed", Crowdfunding!$G:$G))</f>
        <v>921574.68174133555</v>
      </c>
    </row>
    <row r="7" spans="1:3" x14ac:dyDescent="0.25">
      <c r="A7" s="10" t="s">
        <v>2115</v>
      </c>
      <c r="B7" s="12" cm="1">
        <f t="array" ref="B7">_xlfn.STDEV.P(IF(Crowdfunding!$F:$F="successful", Crowdfunding!$G:$G))</f>
        <v>1266.2439466397898</v>
      </c>
      <c r="C7" s="12" cm="1">
        <f t="array" ref="C7">_xlfn.STDEV.P(IF(Crowdfunding!$F:$F="failed", Crowdfunding!$G:$G))</f>
        <v>959.98681331637863</v>
      </c>
    </row>
    <row r="9" spans="1:3" x14ac:dyDescent="0.25">
      <c r="A9" s="12" t="s">
        <v>2116</v>
      </c>
    </row>
    <row r="18" spans="1:9" x14ac:dyDescent="0.25">
      <c r="A18"/>
      <c r="B18"/>
    </row>
    <row r="19" spans="1:9" x14ac:dyDescent="0.25">
      <c r="A19"/>
      <c r="B19"/>
    </row>
    <row r="20" spans="1:9" x14ac:dyDescent="0.25">
      <c r="A20" s="6" t="s">
        <v>2066</v>
      </c>
      <c r="B20" t="s">
        <v>2106</v>
      </c>
      <c r="C20"/>
    </row>
    <row r="21" spans="1:9" x14ac:dyDescent="0.25">
      <c r="A21" s="7" t="s">
        <v>74</v>
      </c>
      <c r="B21">
        <v>434.5263157894737</v>
      </c>
      <c r="C21"/>
    </row>
    <row r="22" spans="1:9" x14ac:dyDescent="0.25">
      <c r="A22" s="7" t="s">
        <v>14</v>
      </c>
      <c r="B22">
        <v>585.61538461538464</v>
      </c>
      <c r="C22"/>
    </row>
    <row r="23" spans="1:9" x14ac:dyDescent="0.25">
      <c r="A23" s="15">
        <v>0</v>
      </c>
      <c r="B23">
        <v>0</v>
      </c>
      <c r="C23"/>
    </row>
    <row r="24" spans="1:9" x14ac:dyDescent="0.25">
      <c r="A24" s="15">
        <v>3</v>
      </c>
      <c r="B24">
        <v>24</v>
      </c>
      <c r="C24"/>
    </row>
    <row r="25" spans="1:9" x14ac:dyDescent="0.25">
      <c r="A25" s="15">
        <v>4</v>
      </c>
      <c r="B25">
        <v>53</v>
      </c>
      <c r="C25"/>
      <c r="D25" s="12" t="s">
        <v>2107</v>
      </c>
      <c r="E25">
        <v>158</v>
      </c>
      <c r="H25" s="12" t="s">
        <v>14</v>
      </c>
      <c r="I25">
        <v>0</v>
      </c>
    </row>
    <row r="26" spans="1:9" x14ac:dyDescent="0.25">
      <c r="A26" s="15">
        <v>6</v>
      </c>
      <c r="B26">
        <v>18</v>
      </c>
      <c r="C26"/>
      <c r="D26" s="12" t="s">
        <v>20</v>
      </c>
      <c r="E26">
        <v>1425</v>
      </c>
      <c r="H26" s="12" t="s">
        <v>14</v>
      </c>
      <c r="I26">
        <v>24</v>
      </c>
    </row>
    <row r="27" spans="1:9" x14ac:dyDescent="0.25">
      <c r="A27" s="15">
        <v>9</v>
      </c>
      <c r="B27">
        <v>44</v>
      </c>
      <c r="C27"/>
      <c r="D27" s="12" t="s">
        <v>20</v>
      </c>
      <c r="E27">
        <v>174</v>
      </c>
      <c r="H27" s="12" t="s">
        <v>14</v>
      </c>
      <c r="I27">
        <v>53</v>
      </c>
    </row>
    <row r="28" spans="1:9" x14ac:dyDescent="0.25">
      <c r="A28" s="15">
        <v>11</v>
      </c>
      <c r="B28">
        <v>27</v>
      </c>
      <c r="C28"/>
      <c r="D28" s="12" t="s">
        <v>20</v>
      </c>
      <c r="E28">
        <v>227</v>
      </c>
      <c r="H28" s="12" t="s">
        <v>14</v>
      </c>
      <c r="I28">
        <v>18</v>
      </c>
    </row>
    <row r="29" spans="1:9" x14ac:dyDescent="0.25">
      <c r="A29" s="15">
        <v>12</v>
      </c>
      <c r="B29">
        <v>55</v>
      </c>
      <c r="C29"/>
      <c r="D29" s="12" t="s">
        <v>20</v>
      </c>
      <c r="E29">
        <v>220</v>
      </c>
      <c r="H29" s="12" t="s">
        <v>14</v>
      </c>
      <c r="I29">
        <v>44</v>
      </c>
    </row>
    <row r="30" spans="1:9" x14ac:dyDescent="0.25">
      <c r="A30" s="15">
        <v>14</v>
      </c>
      <c r="B30">
        <v>200</v>
      </c>
      <c r="C30"/>
      <c r="D30" s="12" t="s">
        <v>20</v>
      </c>
      <c r="E30">
        <v>98</v>
      </c>
      <c r="H30" s="12" t="s">
        <v>14</v>
      </c>
      <c r="I30">
        <v>27</v>
      </c>
    </row>
    <row r="31" spans="1:9" x14ac:dyDescent="0.25">
      <c r="A31" s="15">
        <v>15</v>
      </c>
      <c r="B31">
        <v>452</v>
      </c>
      <c r="C31"/>
      <c r="D31" s="12" t="s">
        <v>20</v>
      </c>
      <c r="E31">
        <v>100</v>
      </c>
      <c r="H31" s="12" t="s">
        <v>14</v>
      </c>
      <c r="I31">
        <v>55</v>
      </c>
    </row>
    <row r="32" spans="1:9" x14ac:dyDescent="0.25">
      <c r="A32" s="15">
        <v>19</v>
      </c>
      <c r="B32">
        <v>674</v>
      </c>
      <c r="C32"/>
      <c r="D32" s="12" t="s">
        <v>20</v>
      </c>
      <c r="E32">
        <v>1249</v>
      </c>
      <c r="H32" s="12" t="s">
        <v>14</v>
      </c>
      <c r="I32">
        <v>200</v>
      </c>
    </row>
    <row r="33" spans="1:9" x14ac:dyDescent="0.25">
      <c r="A33" s="15">
        <v>21</v>
      </c>
      <c r="B33">
        <v>558</v>
      </c>
      <c r="C33"/>
      <c r="D33" s="12" t="s">
        <v>20</v>
      </c>
      <c r="E33">
        <v>1396</v>
      </c>
      <c r="H33" s="12" t="s">
        <v>14</v>
      </c>
      <c r="I33">
        <v>452</v>
      </c>
    </row>
    <row r="34" spans="1:9" x14ac:dyDescent="0.25">
      <c r="A34" s="15">
        <v>27</v>
      </c>
      <c r="B34">
        <v>15</v>
      </c>
      <c r="C34"/>
      <c r="D34" s="12" t="s">
        <v>20</v>
      </c>
      <c r="E34">
        <v>890</v>
      </c>
      <c r="H34" s="12" t="s">
        <v>14</v>
      </c>
      <c r="I34">
        <v>674</v>
      </c>
    </row>
    <row r="35" spans="1:9" x14ac:dyDescent="0.25">
      <c r="A35" s="15">
        <v>32</v>
      </c>
      <c r="B35">
        <v>2307</v>
      </c>
      <c r="C35"/>
      <c r="D35" s="12" t="s">
        <v>20</v>
      </c>
      <c r="E35">
        <v>142</v>
      </c>
      <c r="H35" s="12" t="s">
        <v>14</v>
      </c>
      <c r="I35">
        <v>558</v>
      </c>
    </row>
    <row r="36" spans="1:9" x14ac:dyDescent="0.25">
      <c r="A36" s="15">
        <v>39</v>
      </c>
      <c r="B36">
        <v>88</v>
      </c>
      <c r="C36"/>
      <c r="D36" s="12" t="s">
        <v>20</v>
      </c>
      <c r="E36">
        <v>2673</v>
      </c>
      <c r="H36" s="12" t="s">
        <v>14</v>
      </c>
      <c r="I36">
        <v>15</v>
      </c>
    </row>
    <row r="37" spans="1:9" x14ac:dyDescent="0.25">
      <c r="A37" s="15">
        <v>45</v>
      </c>
      <c r="B37">
        <v>48</v>
      </c>
      <c r="C37"/>
      <c r="D37" s="12" t="s">
        <v>20</v>
      </c>
      <c r="E37">
        <v>163</v>
      </c>
      <c r="H37" s="12" t="s">
        <v>14</v>
      </c>
      <c r="I37">
        <v>2307</v>
      </c>
    </row>
    <row r="38" spans="1:9" x14ac:dyDescent="0.25">
      <c r="A38" s="15">
        <v>50</v>
      </c>
      <c r="B38">
        <v>1</v>
      </c>
      <c r="C38"/>
      <c r="D38" s="12" t="s">
        <v>20</v>
      </c>
      <c r="E38">
        <v>2220</v>
      </c>
      <c r="H38" s="12" t="s">
        <v>14</v>
      </c>
      <c r="I38">
        <v>88</v>
      </c>
    </row>
    <row r="39" spans="1:9" x14ac:dyDescent="0.25">
      <c r="A39" s="15">
        <v>51</v>
      </c>
      <c r="B39">
        <v>1467</v>
      </c>
      <c r="C39"/>
      <c r="D39" s="12" t="s">
        <v>20</v>
      </c>
      <c r="E39">
        <v>1606</v>
      </c>
      <c r="H39" s="12" t="s">
        <v>14</v>
      </c>
      <c r="I39">
        <v>48</v>
      </c>
    </row>
    <row r="40" spans="1:9" x14ac:dyDescent="0.25">
      <c r="A40" s="15">
        <v>52</v>
      </c>
      <c r="B40">
        <v>75</v>
      </c>
      <c r="C40"/>
      <c r="D40" s="12" t="s">
        <v>20</v>
      </c>
      <c r="E40">
        <v>129</v>
      </c>
      <c r="H40" s="12" t="s">
        <v>14</v>
      </c>
      <c r="I40">
        <v>1</v>
      </c>
    </row>
    <row r="41" spans="1:9" x14ac:dyDescent="0.25">
      <c r="A41" s="15">
        <v>54</v>
      </c>
      <c r="B41">
        <v>120</v>
      </c>
      <c r="C41"/>
      <c r="D41" s="12" t="s">
        <v>20</v>
      </c>
      <c r="E41">
        <v>226</v>
      </c>
      <c r="H41" s="12" t="s">
        <v>14</v>
      </c>
      <c r="I41">
        <v>1467</v>
      </c>
    </row>
    <row r="42" spans="1:9" x14ac:dyDescent="0.25">
      <c r="A42" s="15">
        <v>61</v>
      </c>
      <c r="B42">
        <v>2253</v>
      </c>
      <c r="C42"/>
      <c r="D42" s="12" t="s">
        <v>20</v>
      </c>
      <c r="E42">
        <v>5419</v>
      </c>
      <c r="H42" s="12" t="s">
        <v>14</v>
      </c>
      <c r="I42">
        <v>75</v>
      </c>
    </row>
    <row r="43" spans="1:9" x14ac:dyDescent="0.25">
      <c r="A43" s="15">
        <v>63</v>
      </c>
      <c r="B43">
        <v>5</v>
      </c>
      <c r="C43"/>
      <c r="D43" s="12" t="s">
        <v>20</v>
      </c>
      <c r="E43">
        <v>165</v>
      </c>
      <c r="H43" s="12" t="s">
        <v>14</v>
      </c>
      <c r="I43">
        <v>120</v>
      </c>
    </row>
    <row r="44" spans="1:9" x14ac:dyDescent="0.25">
      <c r="A44" s="15">
        <v>64</v>
      </c>
      <c r="B44">
        <v>38</v>
      </c>
      <c r="C44"/>
      <c r="D44" s="12" t="s">
        <v>20</v>
      </c>
      <c r="E44">
        <v>1965</v>
      </c>
      <c r="H44" s="12" t="s">
        <v>14</v>
      </c>
      <c r="I44">
        <v>2253</v>
      </c>
    </row>
    <row r="45" spans="1:9" x14ac:dyDescent="0.25">
      <c r="A45" s="15">
        <v>66</v>
      </c>
      <c r="B45">
        <v>12</v>
      </c>
      <c r="C45"/>
      <c r="D45" s="12" t="s">
        <v>20</v>
      </c>
      <c r="E45">
        <v>16</v>
      </c>
      <c r="H45" s="12" t="s">
        <v>14</v>
      </c>
      <c r="I45">
        <v>5</v>
      </c>
    </row>
    <row r="46" spans="1:9" x14ac:dyDescent="0.25">
      <c r="A46" s="15">
        <v>76</v>
      </c>
      <c r="B46">
        <v>1684</v>
      </c>
      <c r="C46"/>
      <c r="D46" s="12" t="s">
        <v>20</v>
      </c>
      <c r="E46">
        <v>107</v>
      </c>
      <c r="H46" s="12" t="s">
        <v>14</v>
      </c>
      <c r="I46">
        <v>38</v>
      </c>
    </row>
    <row r="47" spans="1:9" x14ac:dyDescent="0.25">
      <c r="A47" s="15">
        <v>77</v>
      </c>
      <c r="B47">
        <v>56</v>
      </c>
      <c r="C47"/>
      <c r="D47" s="12" t="s">
        <v>20</v>
      </c>
      <c r="E47">
        <v>134</v>
      </c>
      <c r="H47" s="12" t="s">
        <v>14</v>
      </c>
      <c r="I47">
        <v>12</v>
      </c>
    </row>
    <row r="48" spans="1:9" x14ac:dyDescent="0.25">
      <c r="A48" s="15">
        <v>79</v>
      </c>
      <c r="B48">
        <v>838</v>
      </c>
      <c r="C48"/>
      <c r="D48" s="12" t="s">
        <v>20</v>
      </c>
      <c r="E48">
        <v>198</v>
      </c>
      <c r="H48" s="12" t="s">
        <v>14</v>
      </c>
      <c r="I48">
        <v>1684</v>
      </c>
    </row>
    <row r="49" spans="1:9" x14ac:dyDescent="0.25">
      <c r="A49" s="15">
        <v>83</v>
      </c>
      <c r="B49">
        <v>1000</v>
      </c>
      <c r="C49"/>
      <c r="D49" s="12" t="s">
        <v>20</v>
      </c>
      <c r="E49">
        <v>111</v>
      </c>
      <c r="H49" s="12" t="s">
        <v>14</v>
      </c>
      <c r="I49">
        <v>56</v>
      </c>
    </row>
    <row r="50" spans="1:9" x14ac:dyDescent="0.25">
      <c r="A50" s="15">
        <v>87</v>
      </c>
      <c r="B50">
        <v>1482</v>
      </c>
      <c r="C50"/>
      <c r="D50" s="12" t="s">
        <v>20</v>
      </c>
      <c r="E50">
        <v>222</v>
      </c>
      <c r="H50" s="12" t="s">
        <v>14</v>
      </c>
      <c r="I50">
        <v>838</v>
      </c>
    </row>
    <row r="51" spans="1:9" x14ac:dyDescent="0.25">
      <c r="A51" s="15">
        <v>90</v>
      </c>
      <c r="B51">
        <v>106</v>
      </c>
      <c r="C51"/>
      <c r="D51" s="12" t="s">
        <v>20</v>
      </c>
      <c r="E51">
        <v>6212</v>
      </c>
      <c r="H51" s="12" t="s">
        <v>14</v>
      </c>
      <c r="I51">
        <v>1000</v>
      </c>
    </row>
    <row r="52" spans="1:9" x14ac:dyDescent="0.25">
      <c r="A52" s="15">
        <v>91</v>
      </c>
      <c r="B52">
        <v>679</v>
      </c>
      <c r="C52"/>
      <c r="D52" s="12" t="s">
        <v>20</v>
      </c>
      <c r="E52">
        <v>98</v>
      </c>
      <c r="H52" s="12" t="s">
        <v>14</v>
      </c>
      <c r="I52">
        <v>1482</v>
      </c>
    </row>
    <row r="53" spans="1:9" x14ac:dyDescent="0.25">
      <c r="A53" s="15">
        <v>98</v>
      </c>
      <c r="B53">
        <v>1220</v>
      </c>
      <c r="C53"/>
      <c r="D53" s="12" t="s">
        <v>20</v>
      </c>
      <c r="E53">
        <v>92</v>
      </c>
      <c r="H53" s="12" t="s">
        <v>14</v>
      </c>
      <c r="I53">
        <v>106</v>
      </c>
    </row>
    <row r="54" spans="1:9" x14ac:dyDescent="0.25">
      <c r="A54" s="15">
        <v>100</v>
      </c>
      <c r="B54">
        <v>1</v>
      </c>
      <c r="C54"/>
      <c r="D54" s="12" t="s">
        <v>20</v>
      </c>
      <c r="E54">
        <v>149</v>
      </c>
      <c r="H54" s="12" t="s">
        <v>14</v>
      </c>
      <c r="I54">
        <v>679</v>
      </c>
    </row>
    <row r="55" spans="1:9" x14ac:dyDescent="0.25">
      <c r="A55" s="15">
        <v>103</v>
      </c>
      <c r="B55">
        <v>37</v>
      </c>
      <c r="C55"/>
      <c r="D55" s="12" t="s">
        <v>20</v>
      </c>
      <c r="E55">
        <v>2431</v>
      </c>
      <c r="H55" s="12" t="s">
        <v>14</v>
      </c>
      <c r="I55">
        <v>1220</v>
      </c>
    </row>
    <row r="56" spans="1:9" x14ac:dyDescent="0.25">
      <c r="A56" s="15">
        <v>109</v>
      </c>
      <c r="B56">
        <v>60</v>
      </c>
      <c r="C56"/>
      <c r="D56" s="12" t="s">
        <v>20</v>
      </c>
      <c r="E56">
        <v>303</v>
      </c>
      <c r="H56" s="12" t="s">
        <v>14</v>
      </c>
      <c r="I56">
        <v>1</v>
      </c>
    </row>
    <row r="57" spans="1:9" x14ac:dyDescent="0.25">
      <c r="A57" s="15">
        <v>110</v>
      </c>
      <c r="B57">
        <v>296</v>
      </c>
      <c r="C57"/>
      <c r="D57" s="12" t="s">
        <v>20</v>
      </c>
      <c r="E57">
        <v>209</v>
      </c>
      <c r="H57" s="12" t="s">
        <v>14</v>
      </c>
      <c r="I57">
        <v>37</v>
      </c>
    </row>
    <row r="58" spans="1:9" x14ac:dyDescent="0.25">
      <c r="A58" s="15">
        <v>115</v>
      </c>
      <c r="B58">
        <v>3304</v>
      </c>
      <c r="C58"/>
      <c r="D58" s="12" t="s">
        <v>20</v>
      </c>
      <c r="E58">
        <v>131</v>
      </c>
      <c r="H58" s="12" t="s">
        <v>14</v>
      </c>
      <c r="I58">
        <v>60</v>
      </c>
    </row>
    <row r="59" spans="1:9" x14ac:dyDescent="0.25">
      <c r="A59" s="15">
        <v>116</v>
      </c>
      <c r="B59">
        <v>73</v>
      </c>
      <c r="C59"/>
      <c r="D59" s="12" t="s">
        <v>20</v>
      </c>
      <c r="E59">
        <v>164</v>
      </c>
      <c r="H59" s="12" t="s">
        <v>14</v>
      </c>
      <c r="I59">
        <v>296</v>
      </c>
    </row>
    <row r="60" spans="1:9" x14ac:dyDescent="0.25">
      <c r="A60" s="15">
        <v>122</v>
      </c>
      <c r="B60">
        <v>3387</v>
      </c>
      <c r="C60"/>
      <c r="D60" s="12" t="s">
        <v>20</v>
      </c>
      <c r="E60">
        <v>201</v>
      </c>
      <c r="H60" s="12" t="s">
        <v>14</v>
      </c>
      <c r="I60">
        <v>3304</v>
      </c>
    </row>
    <row r="61" spans="1:9" x14ac:dyDescent="0.25">
      <c r="A61" s="15">
        <v>123</v>
      </c>
      <c r="B61">
        <v>662</v>
      </c>
      <c r="C61"/>
      <c r="D61" s="12" t="s">
        <v>20</v>
      </c>
      <c r="E61">
        <v>211</v>
      </c>
      <c r="H61" s="12" t="s">
        <v>14</v>
      </c>
      <c r="I61">
        <v>73</v>
      </c>
    </row>
    <row r="62" spans="1:9" x14ac:dyDescent="0.25">
      <c r="A62" s="15">
        <v>126</v>
      </c>
      <c r="B62">
        <v>774</v>
      </c>
      <c r="C62"/>
      <c r="D62" s="12" t="s">
        <v>20</v>
      </c>
      <c r="E62">
        <v>128</v>
      </c>
      <c r="H62" s="12" t="s">
        <v>14</v>
      </c>
      <c r="I62">
        <v>3387</v>
      </c>
    </row>
    <row r="63" spans="1:9" x14ac:dyDescent="0.25">
      <c r="A63" s="15">
        <v>127</v>
      </c>
      <c r="B63">
        <v>672</v>
      </c>
      <c r="C63"/>
      <c r="D63" s="12" t="s">
        <v>20</v>
      </c>
      <c r="E63">
        <v>1600</v>
      </c>
      <c r="H63" s="12" t="s">
        <v>14</v>
      </c>
      <c r="I63">
        <v>662</v>
      </c>
    </row>
    <row r="64" spans="1:9" x14ac:dyDescent="0.25">
      <c r="A64" s="15">
        <v>134</v>
      </c>
      <c r="B64">
        <v>940</v>
      </c>
      <c r="C64"/>
      <c r="D64" s="12" t="s">
        <v>20</v>
      </c>
      <c r="E64">
        <v>249</v>
      </c>
      <c r="H64" s="12" t="s">
        <v>14</v>
      </c>
      <c r="I64">
        <v>774</v>
      </c>
    </row>
    <row r="65" spans="1:9" x14ac:dyDescent="0.25">
      <c r="A65" s="15">
        <v>135</v>
      </c>
      <c r="B65">
        <v>117</v>
      </c>
      <c r="C65"/>
      <c r="D65" s="12" t="s">
        <v>20</v>
      </c>
      <c r="E65">
        <v>236</v>
      </c>
      <c r="H65" s="12" t="s">
        <v>14</v>
      </c>
      <c r="I65">
        <v>672</v>
      </c>
    </row>
    <row r="66" spans="1:9" x14ac:dyDescent="0.25">
      <c r="A66" s="15">
        <v>138</v>
      </c>
      <c r="B66">
        <v>115</v>
      </c>
      <c r="C66"/>
      <c r="D66" s="12" t="s">
        <v>20</v>
      </c>
      <c r="E66">
        <v>4065</v>
      </c>
      <c r="H66" s="12" t="s">
        <v>14</v>
      </c>
      <c r="I66">
        <v>940</v>
      </c>
    </row>
    <row r="67" spans="1:9" x14ac:dyDescent="0.25">
      <c r="A67" s="15">
        <v>139</v>
      </c>
      <c r="B67">
        <v>326</v>
      </c>
      <c r="C67"/>
      <c r="D67" s="12" t="s">
        <v>20</v>
      </c>
      <c r="E67">
        <v>246</v>
      </c>
      <c r="H67" s="12" t="s">
        <v>14</v>
      </c>
      <c r="I67">
        <v>117</v>
      </c>
    </row>
    <row r="68" spans="1:9" x14ac:dyDescent="0.25">
      <c r="A68" s="15">
        <v>150</v>
      </c>
      <c r="B68">
        <v>1</v>
      </c>
      <c r="C68"/>
      <c r="D68" s="12" t="s">
        <v>20</v>
      </c>
      <c r="E68">
        <v>2475</v>
      </c>
      <c r="H68" s="12" t="s">
        <v>14</v>
      </c>
      <c r="I68">
        <v>115</v>
      </c>
    </row>
    <row r="69" spans="1:9" x14ac:dyDescent="0.25">
      <c r="A69" s="15">
        <v>151</v>
      </c>
      <c r="B69">
        <v>1467</v>
      </c>
      <c r="C69"/>
      <c r="D69" s="12" t="s">
        <v>20</v>
      </c>
      <c r="E69">
        <v>76</v>
      </c>
      <c r="H69" s="12" t="s">
        <v>14</v>
      </c>
      <c r="I69">
        <v>326</v>
      </c>
    </row>
    <row r="70" spans="1:9" x14ac:dyDescent="0.25">
      <c r="A70" s="15">
        <v>153</v>
      </c>
      <c r="B70">
        <v>5681</v>
      </c>
      <c r="C70"/>
      <c r="D70" s="12" t="s">
        <v>20</v>
      </c>
      <c r="E70">
        <v>54</v>
      </c>
      <c r="H70" s="12" t="s">
        <v>14</v>
      </c>
      <c r="I70">
        <v>1</v>
      </c>
    </row>
    <row r="71" spans="1:9" x14ac:dyDescent="0.25">
      <c r="A71" s="15">
        <v>154</v>
      </c>
      <c r="B71">
        <v>1059</v>
      </c>
      <c r="C71"/>
      <c r="D71" s="12" t="s">
        <v>20</v>
      </c>
      <c r="E71">
        <v>88</v>
      </c>
      <c r="H71" s="12" t="s">
        <v>14</v>
      </c>
      <c r="I71">
        <v>1467</v>
      </c>
    </row>
    <row r="72" spans="1:9" x14ac:dyDescent="0.25">
      <c r="A72" s="15">
        <v>155</v>
      </c>
      <c r="B72">
        <v>1194</v>
      </c>
      <c r="C72"/>
      <c r="D72" s="12" t="s">
        <v>20</v>
      </c>
      <c r="E72">
        <v>85</v>
      </c>
      <c r="H72" s="12" t="s">
        <v>14</v>
      </c>
      <c r="I72">
        <v>5681</v>
      </c>
    </row>
    <row r="73" spans="1:9" x14ac:dyDescent="0.25">
      <c r="A73" s="15">
        <v>157</v>
      </c>
      <c r="B73">
        <v>30</v>
      </c>
      <c r="C73"/>
      <c r="D73" s="12" t="s">
        <v>20</v>
      </c>
      <c r="E73">
        <v>170</v>
      </c>
      <c r="H73" s="12" t="s">
        <v>14</v>
      </c>
      <c r="I73">
        <v>1059</v>
      </c>
    </row>
    <row r="74" spans="1:9" x14ac:dyDescent="0.25">
      <c r="A74" s="15">
        <v>161</v>
      </c>
      <c r="B74">
        <v>75</v>
      </c>
      <c r="C74"/>
      <c r="D74" s="12" t="s">
        <v>20</v>
      </c>
      <c r="E74">
        <v>330</v>
      </c>
      <c r="H74" s="12" t="s">
        <v>14</v>
      </c>
      <c r="I74">
        <v>1194</v>
      </c>
    </row>
    <row r="75" spans="1:9" x14ac:dyDescent="0.25">
      <c r="A75" s="15">
        <v>168</v>
      </c>
      <c r="B75">
        <v>955</v>
      </c>
      <c r="C75"/>
      <c r="D75" s="12" t="s">
        <v>20</v>
      </c>
      <c r="E75">
        <v>127</v>
      </c>
      <c r="H75" s="12" t="s">
        <v>14</v>
      </c>
      <c r="I75">
        <v>30</v>
      </c>
    </row>
    <row r="76" spans="1:9" x14ac:dyDescent="0.25">
      <c r="A76" s="15">
        <v>170</v>
      </c>
      <c r="B76">
        <v>67</v>
      </c>
      <c r="C76"/>
      <c r="D76" s="12" t="s">
        <v>20</v>
      </c>
      <c r="E76">
        <v>411</v>
      </c>
      <c r="H76" s="12" t="s">
        <v>14</v>
      </c>
      <c r="I76">
        <v>75</v>
      </c>
    </row>
    <row r="77" spans="1:9" x14ac:dyDescent="0.25">
      <c r="A77" s="15">
        <v>171</v>
      </c>
      <c r="B77">
        <v>5</v>
      </c>
      <c r="C77"/>
      <c r="D77" s="12" t="s">
        <v>20</v>
      </c>
      <c r="E77">
        <v>180</v>
      </c>
      <c r="H77" s="12" t="s">
        <v>14</v>
      </c>
      <c r="I77">
        <v>955</v>
      </c>
    </row>
    <row r="78" spans="1:9" x14ac:dyDescent="0.25">
      <c r="A78" s="15">
        <v>172</v>
      </c>
      <c r="B78">
        <v>26</v>
      </c>
      <c r="C78"/>
      <c r="D78" s="12" t="s">
        <v>20</v>
      </c>
      <c r="E78">
        <v>374</v>
      </c>
      <c r="H78" s="12" t="s">
        <v>14</v>
      </c>
      <c r="I78">
        <v>67</v>
      </c>
    </row>
    <row r="79" spans="1:9" x14ac:dyDescent="0.25">
      <c r="A79" s="15">
        <v>175</v>
      </c>
      <c r="B79">
        <v>1130</v>
      </c>
      <c r="C79"/>
      <c r="D79" s="12" t="s">
        <v>20</v>
      </c>
      <c r="E79">
        <v>71</v>
      </c>
      <c r="H79" s="12" t="s">
        <v>14</v>
      </c>
      <c r="I79">
        <v>5</v>
      </c>
    </row>
    <row r="80" spans="1:9" x14ac:dyDescent="0.25">
      <c r="A80" s="15">
        <v>176</v>
      </c>
      <c r="B80">
        <v>782</v>
      </c>
      <c r="C80"/>
      <c r="D80" s="12" t="s">
        <v>20</v>
      </c>
      <c r="E80">
        <v>203</v>
      </c>
      <c r="H80" s="12" t="s">
        <v>14</v>
      </c>
      <c r="I80">
        <v>26</v>
      </c>
    </row>
    <row r="81" spans="1:9" x14ac:dyDescent="0.25">
      <c r="A81" s="15">
        <v>178</v>
      </c>
      <c r="B81">
        <v>210</v>
      </c>
      <c r="C81"/>
      <c r="D81" s="12" t="s">
        <v>20</v>
      </c>
      <c r="E81">
        <v>113</v>
      </c>
      <c r="H81" s="12" t="s">
        <v>14</v>
      </c>
      <c r="I81">
        <v>1130</v>
      </c>
    </row>
    <row r="82" spans="1:9" x14ac:dyDescent="0.25">
      <c r="A82" s="15">
        <v>181</v>
      </c>
      <c r="B82">
        <v>136</v>
      </c>
      <c r="C82"/>
      <c r="D82" s="12" t="s">
        <v>20</v>
      </c>
      <c r="E82">
        <v>96</v>
      </c>
      <c r="H82" s="12" t="s">
        <v>14</v>
      </c>
      <c r="I82">
        <v>782</v>
      </c>
    </row>
    <row r="83" spans="1:9" x14ac:dyDescent="0.25">
      <c r="A83" s="15">
        <v>183</v>
      </c>
      <c r="B83">
        <v>86</v>
      </c>
      <c r="C83"/>
      <c r="D83" s="12" t="s">
        <v>20</v>
      </c>
      <c r="E83">
        <v>498</v>
      </c>
      <c r="H83" s="12" t="s">
        <v>14</v>
      </c>
      <c r="I83">
        <v>210</v>
      </c>
    </row>
    <row r="84" spans="1:9" x14ac:dyDescent="0.25">
      <c r="A84" s="15">
        <v>185</v>
      </c>
      <c r="B84">
        <v>19</v>
      </c>
      <c r="C84"/>
      <c r="D84" s="12" t="s">
        <v>20</v>
      </c>
      <c r="E84">
        <v>180</v>
      </c>
      <c r="H84" s="12" t="s">
        <v>14</v>
      </c>
      <c r="I84">
        <v>136</v>
      </c>
    </row>
    <row r="85" spans="1:9" x14ac:dyDescent="0.25">
      <c r="A85" s="15">
        <v>186</v>
      </c>
      <c r="B85">
        <v>886</v>
      </c>
      <c r="C85"/>
      <c r="D85" s="12" t="s">
        <v>20</v>
      </c>
      <c r="E85">
        <v>27</v>
      </c>
      <c r="H85" s="12" t="s">
        <v>14</v>
      </c>
      <c r="I85">
        <v>86</v>
      </c>
    </row>
    <row r="86" spans="1:9" x14ac:dyDescent="0.25">
      <c r="A86" s="15">
        <v>188</v>
      </c>
      <c r="B86">
        <v>35</v>
      </c>
      <c r="C86"/>
      <c r="D86" s="12" t="s">
        <v>20</v>
      </c>
      <c r="E86">
        <v>2331</v>
      </c>
      <c r="H86" s="12" t="s">
        <v>14</v>
      </c>
      <c r="I86">
        <v>19</v>
      </c>
    </row>
    <row r="87" spans="1:9" x14ac:dyDescent="0.25">
      <c r="A87" s="15">
        <v>190</v>
      </c>
      <c r="B87">
        <v>24</v>
      </c>
      <c r="C87"/>
      <c r="D87" s="12" t="s">
        <v>20</v>
      </c>
      <c r="E87">
        <v>113</v>
      </c>
      <c r="H87" s="12" t="s">
        <v>14</v>
      </c>
      <c r="I87">
        <v>886</v>
      </c>
    </row>
    <row r="88" spans="1:9" x14ac:dyDescent="0.25">
      <c r="A88" s="15">
        <v>191</v>
      </c>
      <c r="B88">
        <v>86</v>
      </c>
      <c r="C88"/>
      <c r="D88" s="12" t="s">
        <v>20</v>
      </c>
      <c r="E88">
        <v>164</v>
      </c>
      <c r="H88" s="12" t="s">
        <v>14</v>
      </c>
      <c r="I88">
        <v>35</v>
      </c>
    </row>
    <row r="89" spans="1:9" x14ac:dyDescent="0.25">
      <c r="A89" s="15">
        <v>192</v>
      </c>
      <c r="B89">
        <v>243</v>
      </c>
      <c r="C89"/>
      <c r="D89" s="12" t="s">
        <v>20</v>
      </c>
      <c r="E89">
        <v>164</v>
      </c>
      <c r="H89" s="12" t="s">
        <v>14</v>
      </c>
      <c r="I89">
        <v>24</v>
      </c>
    </row>
    <row r="90" spans="1:9" x14ac:dyDescent="0.25">
      <c r="A90" s="15">
        <v>193</v>
      </c>
      <c r="B90">
        <v>65</v>
      </c>
      <c r="C90"/>
      <c r="D90" s="12" t="s">
        <v>20</v>
      </c>
      <c r="E90">
        <v>336</v>
      </c>
      <c r="H90" s="12" t="s">
        <v>14</v>
      </c>
      <c r="I90">
        <v>86</v>
      </c>
    </row>
    <row r="91" spans="1:9" x14ac:dyDescent="0.25">
      <c r="A91" s="15">
        <v>196</v>
      </c>
      <c r="B91">
        <v>100</v>
      </c>
      <c r="C91"/>
      <c r="D91" s="12" t="s">
        <v>20</v>
      </c>
      <c r="E91">
        <v>1917</v>
      </c>
      <c r="H91" s="12" t="s">
        <v>14</v>
      </c>
      <c r="I91">
        <v>243</v>
      </c>
    </row>
    <row r="92" spans="1:9" x14ac:dyDescent="0.25">
      <c r="A92" s="15">
        <v>198</v>
      </c>
      <c r="B92">
        <v>168</v>
      </c>
      <c r="C92"/>
      <c r="D92" s="12" t="s">
        <v>20</v>
      </c>
      <c r="E92">
        <v>95</v>
      </c>
      <c r="H92" s="12" t="s">
        <v>14</v>
      </c>
      <c r="I92">
        <v>65</v>
      </c>
    </row>
    <row r="93" spans="1:9" x14ac:dyDescent="0.25">
      <c r="A93" s="15">
        <v>199</v>
      </c>
      <c r="B93">
        <v>13</v>
      </c>
      <c r="C93"/>
      <c r="D93" s="12" t="s">
        <v>20</v>
      </c>
      <c r="E93">
        <v>147</v>
      </c>
      <c r="H93" s="12" t="s">
        <v>14</v>
      </c>
      <c r="I93">
        <v>100</v>
      </c>
    </row>
    <row r="94" spans="1:9" x14ac:dyDescent="0.25">
      <c r="A94" s="15">
        <v>200</v>
      </c>
      <c r="B94">
        <v>1</v>
      </c>
      <c r="C94"/>
      <c r="D94" s="12" t="s">
        <v>20</v>
      </c>
      <c r="E94">
        <v>86</v>
      </c>
      <c r="H94" s="12" t="s">
        <v>14</v>
      </c>
      <c r="I94">
        <v>168</v>
      </c>
    </row>
    <row r="95" spans="1:9" x14ac:dyDescent="0.25">
      <c r="A95" s="15">
        <v>204</v>
      </c>
      <c r="B95">
        <v>40</v>
      </c>
      <c r="C95"/>
      <c r="D95" s="12" t="s">
        <v>20</v>
      </c>
      <c r="E95">
        <v>83</v>
      </c>
      <c r="H95" s="12" t="s">
        <v>14</v>
      </c>
      <c r="I95">
        <v>13</v>
      </c>
    </row>
    <row r="96" spans="1:9" x14ac:dyDescent="0.25">
      <c r="A96" s="15">
        <v>210</v>
      </c>
      <c r="B96">
        <v>226</v>
      </c>
      <c r="C96"/>
      <c r="D96" s="12" t="s">
        <v>20</v>
      </c>
      <c r="E96">
        <v>676</v>
      </c>
      <c r="H96" s="12" t="s">
        <v>14</v>
      </c>
      <c r="I96">
        <v>1</v>
      </c>
    </row>
    <row r="97" spans="1:9" x14ac:dyDescent="0.25">
      <c r="A97" s="15">
        <v>211</v>
      </c>
      <c r="B97">
        <v>1625</v>
      </c>
      <c r="C97"/>
      <c r="D97" s="12" t="s">
        <v>20</v>
      </c>
      <c r="E97">
        <v>361</v>
      </c>
      <c r="H97" s="12" t="s">
        <v>14</v>
      </c>
      <c r="I97">
        <v>40</v>
      </c>
    </row>
    <row r="98" spans="1:9" x14ac:dyDescent="0.25">
      <c r="A98" s="15">
        <v>215</v>
      </c>
      <c r="B98">
        <v>143</v>
      </c>
      <c r="C98"/>
      <c r="D98" s="12" t="s">
        <v>20</v>
      </c>
      <c r="E98">
        <v>131</v>
      </c>
      <c r="H98" s="12" t="s">
        <v>14</v>
      </c>
      <c r="I98">
        <v>226</v>
      </c>
    </row>
    <row r="99" spans="1:9" x14ac:dyDescent="0.25">
      <c r="A99" s="15">
        <v>217</v>
      </c>
      <c r="B99">
        <v>934</v>
      </c>
      <c r="C99"/>
      <c r="D99" s="12" t="s">
        <v>20</v>
      </c>
      <c r="E99">
        <v>126</v>
      </c>
      <c r="H99" s="12" t="s">
        <v>14</v>
      </c>
      <c r="I99">
        <v>1625</v>
      </c>
    </row>
    <row r="100" spans="1:9" x14ac:dyDescent="0.25">
      <c r="A100" s="15">
        <v>220</v>
      </c>
      <c r="B100">
        <v>17</v>
      </c>
      <c r="C100"/>
      <c r="D100" s="12" t="s">
        <v>20</v>
      </c>
      <c r="E100">
        <v>275</v>
      </c>
      <c r="H100" s="12" t="s">
        <v>14</v>
      </c>
      <c r="I100">
        <v>143</v>
      </c>
    </row>
    <row r="101" spans="1:9" x14ac:dyDescent="0.25">
      <c r="A101" s="15">
        <v>221</v>
      </c>
      <c r="B101">
        <v>2179</v>
      </c>
      <c r="C101"/>
      <c r="D101" s="12" t="s">
        <v>20</v>
      </c>
      <c r="E101">
        <v>67</v>
      </c>
      <c r="H101" s="12" t="s">
        <v>14</v>
      </c>
      <c r="I101">
        <v>934</v>
      </c>
    </row>
    <row r="102" spans="1:9" x14ac:dyDescent="0.25">
      <c r="A102" s="15">
        <v>223</v>
      </c>
      <c r="B102">
        <v>931</v>
      </c>
      <c r="C102"/>
      <c r="D102" s="12" t="s">
        <v>20</v>
      </c>
      <c r="E102">
        <v>154</v>
      </c>
      <c r="H102" s="12" t="s">
        <v>14</v>
      </c>
      <c r="I102">
        <v>17</v>
      </c>
    </row>
    <row r="103" spans="1:9" x14ac:dyDescent="0.25">
      <c r="A103" s="15">
        <v>235</v>
      </c>
      <c r="B103">
        <v>92</v>
      </c>
      <c r="C103"/>
      <c r="D103" s="12" t="s">
        <v>20</v>
      </c>
      <c r="E103">
        <v>1782</v>
      </c>
      <c r="H103" s="12" t="s">
        <v>14</v>
      </c>
      <c r="I103">
        <v>2179</v>
      </c>
    </row>
    <row r="104" spans="1:9" x14ac:dyDescent="0.25">
      <c r="A104" s="15">
        <v>236</v>
      </c>
      <c r="B104">
        <v>57</v>
      </c>
      <c r="C104"/>
      <c r="D104" s="12" t="s">
        <v>20</v>
      </c>
      <c r="E104">
        <v>903</v>
      </c>
      <c r="H104" s="12" t="s">
        <v>14</v>
      </c>
      <c r="I104">
        <v>931</v>
      </c>
    </row>
    <row r="105" spans="1:9" x14ac:dyDescent="0.25">
      <c r="A105" s="15">
        <v>239</v>
      </c>
      <c r="B105">
        <v>41</v>
      </c>
      <c r="C105"/>
      <c r="D105" s="12" t="s">
        <v>20</v>
      </c>
      <c r="E105">
        <v>94</v>
      </c>
      <c r="H105" s="12" t="s">
        <v>14</v>
      </c>
      <c r="I105">
        <v>92</v>
      </c>
    </row>
    <row r="106" spans="1:9" x14ac:dyDescent="0.25">
      <c r="A106" s="15">
        <v>250</v>
      </c>
      <c r="B106">
        <v>1</v>
      </c>
      <c r="C106"/>
      <c r="D106" s="12" t="s">
        <v>20</v>
      </c>
      <c r="E106">
        <v>180</v>
      </c>
      <c r="H106" s="12" t="s">
        <v>14</v>
      </c>
      <c r="I106">
        <v>57</v>
      </c>
    </row>
    <row r="107" spans="1:9" x14ac:dyDescent="0.25">
      <c r="A107" s="15">
        <v>251</v>
      </c>
      <c r="B107">
        <v>101</v>
      </c>
      <c r="C107"/>
      <c r="D107" s="12" t="s">
        <v>20</v>
      </c>
      <c r="E107">
        <v>533</v>
      </c>
      <c r="H107" s="12" t="s">
        <v>14</v>
      </c>
      <c r="I107">
        <v>41</v>
      </c>
    </row>
    <row r="108" spans="1:9" x14ac:dyDescent="0.25">
      <c r="A108" s="15">
        <v>253</v>
      </c>
      <c r="B108">
        <v>1335</v>
      </c>
      <c r="C108"/>
      <c r="D108" s="12" t="s">
        <v>20</v>
      </c>
      <c r="E108">
        <v>2443</v>
      </c>
      <c r="H108" s="12" t="s">
        <v>14</v>
      </c>
      <c r="I108">
        <v>1</v>
      </c>
    </row>
    <row r="109" spans="1:9" x14ac:dyDescent="0.25">
      <c r="A109" s="15">
        <v>256</v>
      </c>
      <c r="B109">
        <v>15</v>
      </c>
      <c r="C109"/>
      <c r="D109" s="12" t="s">
        <v>20</v>
      </c>
      <c r="E109">
        <v>89</v>
      </c>
      <c r="H109" s="12" t="s">
        <v>14</v>
      </c>
      <c r="I109">
        <v>101</v>
      </c>
    </row>
    <row r="110" spans="1:9" x14ac:dyDescent="0.25">
      <c r="A110" s="15">
        <v>261</v>
      </c>
      <c r="B110">
        <v>454</v>
      </c>
      <c r="C110"/>
      <c r="D110" s="12" t="s">
        <v>20</v>
      </c>
      <c r="E110">
        <v>159</v>
      </c>
      <c r="H110" s="12" t="s">
        <v>14</v>
      </c>
      <c r="I110">
        <v>1335</v>
      </c>
    </row>
    <row r="111" spans="1:9" x14ac:dyDescent="0.25">
      <c r="A111" s="15">
        <v>266</v>
      </c>
      <c r="B111">
        <v>3182</v>
      </c>
      <c r="C111"/>
      <c r="D111" s="12" t="s">
        <v>20</v>
      </c>
      <c r="E111">
        <v>50</v>
      </c>
      <c r="H111" s="12" t="s">
        <v>14</v>
      </c>
      <c r="I111">
        <v>15</v>
      </c>
    </row>
    <row r="112" spans="1:9" x14ac:dyDescent="0.25">
      <c r="A112" s="15">
        <v>274</v>
      </c>
      <c r="B112">
        <v>15</v>
      </c>
      <c r="C112"/>
      <c r="D112" s="12" t="s">
        <v>20</v>
      </c>
      <c r="E112">
        <v>186</v>
      </c>
      <c r="H112" s="12" t="s">
        <v>14</v>
      </c>
      <c r="I112">
        <v>454</v>
      </c>
    </row>
    <row r="113" spans="1:9" x14ac:dyDescent="0.25">
      <c r="A113" s="15">
        <v>276</v>
      </c>
      <c r="B113">
        <v>133</v>
      </c>
      <c r="C113"/>
      <c r="D113" s="12" t="s">
        <v>20</v>
      </c>
      <c r="E113">
        <v>1071</v>
      </c>
      <c r="H113" s="12" t="s">
        <v>14</v>
      </c>
      <c r="I113">
        <v>3182</v>
      </c>
    </row>
    <row r="114" spans="1:9" x14ac:dyDescent="0.25">
      <c r="A114" s="15">
        <v>281</v>
      </c>
      <c r="B114">
        <v>2062</v>
      </c>
      <c r="C114"/>
      <c r="D114" s="12" t="s">
        <v>20</v>
      </c>
      <c r="E114">
        <v>117</v>
      </c>
      <c r="H114" s="12" t="s">
        <v>14</v>
      </c>
      <c r="I114">
        <v>15</v>
      </c>
    </row>
    <row r="115" spans="1:9" x14ac:dyDescent="0.25">
      <c r="A115" s="15">
        <v>283</v>
      </c>
      <c r="B115">
        <v>29</v>
      </c>
      <c r="C115"/>
      <c r="D115" s="12" t="s">
        <v>20</v>
      </c>
      <c r="E115">
        <v>70</v>
      </c>
      <c r="H115" s="12" t="s">
        <v>14</v>
      </c>
      <c r="I115">
        <v>133</v>
      </c>
    </row>
    <row r="116" spans="1:9" x14ac:dyDescent="0.25">
      <c r="A116" s="15">
        <v>284</v>
      </c>
      <c r="B116">
        <v>132</v>
      </c>
      <c r="C116"/>
      <c r="D116" s="12" t="s">
        <v>20</v>
      </c>
      <c r="E116">
        <v>135</v>
      </c>
      <c r="H116" s="12" t="s">
        <v>14</v>
      </c>
      <c r="I116">
        <v>2062</v>
      </c>
    </row>
    <row r="117" spans="1:9" x14ac:dyDescent="0.25">
      <c r="A117" s="15">
        <v>288</v>
      </c>
      <c r="B117">
        <v>137</v>
      </c>
      <c r="C117"/>
      <c r="D117" s="12" t="s">
        <v>20</v>
      </c>
      <c r="E117">
        <v>768</v>
      </c>
      <c r="H117" s="12" t="s">
        <v>14</v>
      </c>
      <c r="I117">
        <v>29</v>
      </c>
    </row>
    <row r="118" spans="1:9" x14ac:dyDescent="0.25">
      <c r="A118" s="15">
        <v>290</v>
      </c>
      <c r="B118">
        <v>908</v>
      </c>
      <c r="C118"/>
      <c r="D118" s="12" t="s">
        <v>20</v>
      </c>
      <c r="E118">
        <v>199</v>
      </c>
      <c r="H118" s="12" t="s">
        <v>14</v>
      </c>
      <c r="I118">
        <v>132</v>
      </c>
    </row>
    <row r="119" spans="1:9" x14ac:dyDescent="0.25">
      <c r="A119" s="15">
        <v>292</v>
      </c>
      <c r="B119">
        <v>10</v>
      </c>
      <c r="C119"/>
      <c r="D119" s="12" t="s">
        <v>20</v>
      </c>
      <c r="E119">
        <v>107</v>
      </c>
      <c r="H119" s="12" t="s">
        <v>14</v>
      </c>
      <c r="I119">
        <v>137</v>
      </c>
    </row>
    <row r="120" spans="1:9" x14ac:dyDescent="0.25">
      <c r="A120" s="15">
        <v>295</v>
      </c>
      <c r="B120">
        <v>1910</v>
      </c>
      <c r="C120"/>
      <c r="D120" s="12" t="s">
        <v>20</v>
      </c>
      <c r="E120">
        <v>195</v>
      </c>
      <c r="H120" s="12" t="s">
        <v>14</v>
      </c>
      <c r="I120">
        <v>908</v>
      </c>
    </row>
    <row r="121" spans="1:9" x14ac:dyDescent="0.25">
      <c r="A121" s="15">
        <v>296</v>
      </c>
      <c r="B121">
        <v>38</v>
      </c>
      <c r="C121"/>
      <c r="D121" s="12" t="s">
        <v>20</v>
      </c>
      <c r="E121">
        <v>3376</v>
      </c>
      <c r="H121" s="12" t="s">
        <v>14</v>
      </c>
      <c r="I121">
        <v>10</v>
      </c>
    </row>
    <row r="122" spans="1:9" x14ac:dyDescent="0.25">
      <c r="A122" s="15">
        <v>297</v>
      </c>
      <c r="B122">
        <v>104</v>
      </c>
      <c r="C122"/>
      <c r="D122" s="12" t="s">
        <v>20</v>
      </c>
      <c r="E122">
        <v>41</v>
      </c>
      <c r="H122" s="12" t="s">
        <v>14</v>
      </c>
      <c r="I122">
        <v>1910</v>
      </c>
    </row>
    <row r="123" spans="1:9" x14ac:dyDescent="0.25">
      <c r="A123" s="15">
        <v>299</v>
      </c>
      <c r="B123">
        <v>49</v>
      </c>
      <c r="C123"/>
      <c r="D123" s="12" t="s">
        <v>20</v>
      </c>
      <c r="E123">
        <v>1821</v>
      </c>
      <c r="H123" s="12" t="s">
        <v>14</v>
      </c>
      <c r="I123">
        <v>38</v>
      </c>
    </row>
    <row r="124" spans="1:9" x14ac:dyDescent="0.25">
      <c r="A124" s="15">
        <v>300</v>
      </c>
      <c r="B124">
        <v>1</v>
      </c>
      <c r="C124"/>
      <c r="D124" s="12" t="s">
        <v>20</v>
      </c>
      <c r="E124">
        <v>164</v>
      </c>
      <c r="H124" s="12" t="s">
        <v>14</v>
      </c>
      <c r="I124">
        <v>104</v>
      </c>
    </row>
    <row r="125" spans="1:9" x14ac:dyDescent="0.25">
      <c r="A125" s="15">
        <v>302</v>
      </c>
      <c r="B125">
        <v>245</v>
      </c>
      <c r="C125"/>
      <c r="D125" s="12" t="s">
        <v>20</v>
      </c>
      <c r="E125">
        <v>157</v>
      </c>
      <c r="H125" s="12" t="s">
        <v>14</v>
      </c>
      <c r="I125">
        <v>49</v>
      </c>
    </row>
    <row r="126" spans="1:9" x14ac:dyDescent="0.25">
      <c r="A126" s="15">
        <v>303</v>
      </c>
      <c r="B126">
        <v>32</v>
      </c>
      <c r="C126"/>
      <c r="D126" s="12" t="s">
        <v>20</v>
      </c>
      <c r="E126">
        <v>246</v>
      </c>
      <c r="H126" s="12" t="s">
        <v>14</v>
      </c>
      <c r="I126">
        <v>1</v>
      </c>
    </row>
    <row r="127" spans="1:9" x14ac:dyDescent="0.25">
      <c r="A127" s="15">
        <v>306</v>
      </c>
      <c r="B127">
        <v>7</v>
      </c>
      <c r="C127"/>
      <c r="D127" s="12" t="s">
        <v>20</v>
      </c>
      <c r="E127">
        <v>1396</v>
      </c>
      <c r="H127" s="12" t="s">
        <v>14</v>
      </c>
      <c r="I127">
        <v>245</v>
      </c>
    </row>
    <row r="128" spans="1:9" x14ac:dyDescent="0.25">
      <c r="A128" s="15">
        <v>308</v>
      </c>
      <c r="B128">
        <v>803</v>
      </c>
      <c r="C128"/>
      <c r="D128" s="12" t="s">
        <v>20</v>
      </c>
      <c r="E128">
        <v>2506</v>
      </c>
      <c r="H128" s="12" t="s">
        <v>14</v>
      </c>
      <c r="I128">
        <v>32</v>
      </c>
    </row>
    <row r="129" spans="1:9" x14ac:dyDescent="0.25">
      <c r="A129" s="15">
        <v>310</v>
      </c>
      <c r="B129">
        <v>16</v>
      </c>
      <c r="C129"/>
      <c r="D129" s="12" t="s">
        <v>20</v>
      </c>
      <c r="E129">
        <v>244</v>
      </c>
      <c r="H129" s="12" t="s">
        <v>14</v>
      </c>
      <c r="I129">
        <v>7</v>
      </c>
    </row>
    <row r="130" spans="1:9" x14ac:dyDescent="0.25">
      <c r="A130" s="15">
        <v>315</v>
      </c>
      <c r="B130">
        <v>31</v>
      </c>
      <c r="C130"/>
      <c r="D130" s="12" t="s">
        <v>20</v>
      </c>
      <c r="E130">
        <v>146</v>
      </c>
      <c r="H130" s="12" t="s">
        <v>14</v>
      </c>
      <c r="I130">
        <v>803</v>
      </c>
    </row>
    <row r="131" spans="1:9" x14ac:dyDescent="0.25">
      <c r="A131" s="15">
        <v>316</v>
      </c>
      <c r="B131">
        <v>108</v>
      </c>
      <c r="C131"/>
      <c r="D131" s="12" t="s">
        <v>20</v>
      </c>
      <c r="E131">
        <v>1267</v>
      </c>
      <c r="H131" s="12" t="s">
        <v>14</v>
      </c>
      <c r="I131">
        <v>16</v>
      </c>
    </row>
    <row r="132" spans="1:9" x14ac:dyDescent="0.25">
      <c r="A132" s="15">
        <v>317</v>
      </c>
      <c r="B132">
        <v>30</v>
      </c>
      <c r="C132"/>
      <c r="D132" s="12" t="s">
        <v>20</v>
      </c>
      <c r="E132">
        <v>1561</v>
      </c>
      <c r="H132" s="12" t="s">
        <v>14</v>
      </c>
      <c r="I132">
        <v>31</v>
      </c>
    </row>
    <row r="133" spans="1:9" x14ac:dyDescent="0.25">
      <c r="A133" s="15">
        <v>318</v>
      </c>
      <c r="B133">
        <v>17</v>
      </c>
      <c r="C133"/>
      <c r="D133" s="12" t="s">
        <v>20</v>
      </c>
      <c r="E133">
        <v>48</v>
      </c>
      <c r="H133" s="12" t="s">
        <v>14</v>
      </c>
      <c r="I133">
        <v>108</v>
      </c>
    </row>
    <row r="134" spans="1:9" x14ac:dyDescent="0.25">
      <c r="A134" s="15">
        <v>320</v>
      </c>
      <c r="B134">
        <v>80</v>
      </c>
      <c r="C134"/>
      <c r="D134" s="12" t="s">
        <v>20</v>
      </c>
      <c r="E134">
        <v>2739</v>
      </c>
      <c r="H134" s="12" t="s">
        <v>14</v>
      </c>
      <c r="I134">
        <v>30</v>
      </c>
    </row>
    <row r="135" spans="1:9" x14ac:dyDescent="0.25">
      <c r="A135" s="15">
        <v>321</v>
      </c>
      <c r="B135">
        <v>2468</v>
      </c>
      <c r="C135"/>
      <c r="D135" s="12" t="s">
        <v>20</v>
      </c>
      <c r="E135">
        <v>3537</v>
      </c>
      <c r="H135" s="12" t="s">
        <v>14</v>
      </c>
      <c r="I135">
        <v>17</v>
      </c>
    </row>
    <row r="136" spans="1:9" x14ac:dyDescent="0.25">
      <c r="A136" s="15">
        <v>323</v>
      </c>
      <c r="B136">
        <v>26</v>
      </c>
      <c r="C136"/>
      <c r="D136" s="12" t="s">
        <v>20</v>
      </c>
      <c r="E136">
        <v>2107</v>
      </c>
      <c r="H136" s="12" t="s">
        <v>14</v>
      </c>
      <c r="I136">
        <v>80</v>
      </c>
    </row>
    <row r="137" spans="1:9" x14ac:dyDescent="0.25">
      <c r="A137" s="15">
        <v>325</v>
      </c>
      <c r="B137">
        <v>73</v>
      </c>
      <c r="C137"/>
      <c r="D137" s="12" t="s">
        <v>20</v>
      </c>
      <c r="E137">
        <v>3318</v>
      </c>
      <c r="H137" s="12" t="s">
        <v>14</v>
      </c>
      <c r="I137">
        <v>2468</v>
      </c>
    </row>
    <row r="138" spans="1:9" x14ac:dyDescent="0.25">
      <c r="A138" s="15">
        <v>326</v>
      </c>
      <c r="B138">
        <v>128</v>
      </c>
      <c r="C138"/>
      <c r="D138" s="12" t="s">
        <v>20</v>
      </c>
      <c r="E138">
        <v>340</v>
      </c>
      <c r="H138" s="12" t="s">
        <v>14</v>
      </c>
      <c r="I138">
        <v>26</v>
      </c>
    </row>
    <row r="139" spans="1:9" x14ac:dyDescent="0.25">
      <c r="A139" s="15">
        <v>327</v>
      </c>
      <c r="B139">
        <v>33</v>
      </c>
      <c r="C139"/>
      <c r="D139" s="12" t="s">
        <v>20</v>
      </c>
      <c r="E139">
        <v>1442</v>
      </c>
      <c r="H139" s="12" t="s">
        <v>14</v>
      </c>
      <c r="I139">
        <v>73</v>
      </c>
    </row>
    <row r="140" spans="1:9" x14ac:dyDescent="0.25">
      <c r="A140" s="15">
        <v>336</v>
      </c>
      <c r="B140">
        <v>1072</v>
      </c>
      <c r="C140"/>
      <c r="D140" s="12" t="s">
        <v>20</v>
      </c>
      <c r="E140">
        <v>126</v>
      </c>
      <c r="H140" s="12" t="s">
        <v>14</v>
      </c>
      <c r="I140">
        <v>128</v>
      </c>
    </row>
    <row r="141" spans="1:9" x14ac:dyDescent="0.25">
      <c r="A141" s="15">
        <v>340</v>
      </c>
      <c r="B141">
        <v>393</v>
      </c>
      <c r="C141"/>
      <c r="D141" s="12" t="s">
        <v>20</v>
      </c>
      <c r="E141">
        <v>524</v>
      </c>
      <c r="H141" s="12" t="s">
        <v>14</v>
      </c>
      <c r="I141">
        <v>33</v>
      </c>
    </row>
    <row r="142" spans="1:9" x14ac:dyDescent="0.25">
      <c r="A142" s="15">
        <v>341</v>
      </c>
      <c r="B142">
        <v>1257</v>
      </c>
      <c r="C142"/>
      <c r="D142" s="12" t="s">
        <v>20</v>
      </c>
      <c r="E142">
        <v>1989</v>
      </c>
      <c r="H142" s="12" t="s">
        <v>14</v>
      </c>
      <c r="I142">
        <v>1072</v>
      </c>
    </row>
    <row r="143" spans="1:9" x14ac:dyDescent="0.25">
      <c r="A143" s="15">
        <v>342</v>
      </c>
      <c r="B143">
        <v>328</v>
      </c>
      <c r="C143"/>
      <c r="D143" s="12" t="s">
        <v>20</v>
      </c>
      <c r="E143">
        <v>157</v>
      </c>
      <c r="H143" s="12" t="s">
        <v>14</v>
      </c>
      <c r="I143">
        <v>393</v>
      </c>
    </row>
    <row r="144" spans="1:9" x14ac:dyDescent="0.25">
      <c r="A144" s="15">
        <v>343</v>
      </c>
      <c r="B144">
        <v>147</v>
      </c>
      <c r="C144"/>
      <c r="D144" s="12" t="s">
        <v>20</v>
      </c>
      <c r="E144">
        <v>4498</v>
      </c>
      <c r="H144" s="12" t="s">
        <v>14</v>
      </c>
      <c r="I144">
        <v>1257</v>
      </c>
    </row>
    <row r="145" spans="1:9" x14ac:dyDescent="0.25">
      <c r="A145" s="15">
        <v>344</v>
      </c>
      <c r="B145">
        <v>830</v>
      </c>
      <c r="C145"/>
      <c r="D145" s="12" t="s">
        <v>20</v>
      </c>
      <c r="E145">
        <v>80</v>
      </c>
      <c r="H145" s="12" t="s">
        <v>14</v>
      </c>
      <c r="I145">
        <v>328</v>
      </c>
    </row>
    <row r="146" spans="1:9" x14ac:dyDescent="0.25">
      <c r="A146" s="15">
        <v>345</v>
      </c>
      <c r="B146">
        <v>331</v>
      </c>
      <c r="C146"/>
      <c r="D146" s="12" t="s">
        <v>20</v>
      </c>
      <c r="E146">
        <v>43</v>
      </c>
      <c r="H146" s="12" t="s">
        <v>14</v>
      </c>
      <c r="I146">
        <v>147</v>
      </c>
    </row>
    <row r="147" spans="1:9" x14ac:dyDescent="0.25">
      <c r="A147" s="15">
        <v>346</v>
      </c>
      <c r="B147">
        <v>25</v>
      </c>
      <c r="C147"/>
      <c r="D147" s="12" t="s">
        <v>20</v>
      </c>
      <c r="E147">
        <v>2053</v>
      </c>
      <c r="H147" s="12" t="s">
        <v>14</v>
      </c>
      <c r="I147">
        <v>830</v>
      </c>
    </row>
    <row r="148" spans="1:9" x14ac:dyDescent="0.25">
      <c r="A148" s="15">
        <v>348</v>
      </c>
      <c r="B148">
        <v>3483</v>
      </c>
      <c r="C148"/>
      <c r="D148" s="12" t="s">
        <v>20</v>
      </c>
      <c r="E148">
        <v>168</v>
      </c>
      <c r="H148" s="12" t="s">
        <v>14</v>
      </c>
      <c r="I148">
        <v>331</v>
      </c>
    </row>
    <row r="149" spans="1:9" x14ac:dyDescent="0.25">
      <c r="A149" s="15">
        <v>349</v>
      </c>
      <c r="B149">
        <v>923</v>
      </c>
      <c r="C149"/>
      <c r="D149" s="12" t="s">
        <v>20</v>
      </c>
      <c r="E149">
        <v>4289</v>
      </c>
      <c r="H149" s="12" t="s">
        <v>14</v>
      </c>
      <c r="I149">
        <v>25</v>
      </c>
    </row>
    <row r="150" spans="1:9" x14ac:dyDescent="0.25">
      <c r="A150" s="15">
        <v>350</v>
      </c>
      <c r="B150">
        <v>1</v>
      </c>
      <c r="C150"/>
      <c r="D150" s="12" t="s">
        <v>20</v>
      </c>
      <c r="E150">
        <v>165</v>
      </c>
      <c r="H150" s="12" t="s">
        <v>14</v>
      </c>
      <c r="I150">
        <v>3483</v>
      </c>
    </row>
    <row r="151" spans="1:9" x14ac:dyDescent="0.25">
      <c r="A151" s="15">
        <v>352</v>
      </c>
      <c r="B151">
        <v>33</v>
      </c>
      <c r="C151"/>
      <c r="D151" s="12" t="s">
        <v>20</v>
      </c>
      <c r="E151">
        <v>1815</v>
      </c>
      <c r="H151" s="12" t="s">
        <v>14</v>
      </c>
      <c r="I151">
        <v>923</v>
      </c>
    </row>
    <row r="152" spans="1:9" x14ac:dyDescent="0.25">
      <c r="A152" s="15">
        <v>356</v>
      </c>
      <c r="B152">
        <v>40</v>
      </c>
      <c r="C152"/>
      <c r="D152" s="12" t="s">
        <v>20</v>
      </c>
      <c r="E152">
        <v>397</v>
      </c>
      <c r="H152" s="12" t="s">
        <v>14</v>
      </c>
      <c r="I152">
        <v>1</v>
      </c>
    </row>
    <row r="153" spans="1:9" x14ac:dyDescent="0.25">
      <c r="A153" s="15">
        <v>358</v>
      </c>
      <c r="B153">
        <v>23</v>
      </c>
      <c r="C153"/>
      <c r="D153" s="12" t="s">
        <v>20</v>
      </c>
      <c r="E153">
        <v>1539</v>
      </c>
      <c r="H153" s="12" t="s">
        <v>14</v>
      </c>
      <c r="I153">
        <v>33</v>
      </c>
    </row>
    <row r="154" spans="1:9" x14ac:dyDescent="0.25">
      <c r="A154" s="15">
        <v>367</v>
      </c>
      <c r="B154">
        <v>75</v>
      </c>
      <c r="C154"/>
      <c r="D154" s="12" t="s">
        <v>20</v>
      </c>
      <c r="E154">
        <v>138</v>
      </c>
      <c r="H154" s="12" t="s">
        <v>14</v>
      </c>
      <c r="I154">
        <v>40</v>
      </c>
    </row>
    <row r="155" spans="1:9" x14ac:dyDescent="0.25">
      <c r="A155" s="15">
        <v>371</v>
      </c>
      <c r="B155">
        <v>2176</v>
      </c>
      <c r="C155"/>
      <c r="D155" s="12" t="s">
        <v>20</v>
      </c>
      <c r="E155">
        <v>3594</v>
      </c>
      <c r="H155" s="12" t="s">
        <v>14</v>
      </c>
      <c r="I155">
        <v>23</v>
      </c>
    </row>
    <row r="156" spans="1:9" x14ac:dyDescent="0.25">
      <c r="A156" s="15">
        <v>374</v>
      </c>
      <c r="B156">
        <v>441</v>
      </c>
      <c r="C156"/>
      <c r="D156" s="12" t="s">
        <v>20</v>
      </c>
      <c r="E156">
        <v>5880</v>
      </c>
      <c r="H156" s="12" t="s">
        <v>14</v>
      </c>
      <c r="I156">
        <v>75</v>
      </c>
    </row>
    <row r="157" spans="1:9" x14ac:dyDescent="0.25">
      <c r="A157" s="15">
        <v>375</v>
      </c>
      <c r="B157">
        <v>25</v>
      </c>
      <c r="C157"/>
      <c r="D157" s="12" t="s">
        <v>20</v>
      </c>
      <c r="E157">
        <v>112</v>
      </c>
      <c r="H157" s="12" t="s">
        <v>14</v>
      </c>
      <c r="I157">
        <v>2176</v>
      </c>
    </row>
    <row r="158" spans="1:9" x14ac:dyDescent="0.25">
      <c r="A158" s="15">
        <v>377</v>
      </c>
      <c r="B158">
        <v>127</v>
      </c>
      <c r="C158"/>
      <c r="D158" s="12" t="s">
        <v>20</v>
      </c>
      <c r="E158">
        <v>943</v>
      </c>
      <c r="H158" s="12" t="s">
        <v>14</v>
      </c>
      <c r="I158">
        <v>441</v>
      </c>
    </row>
    <row r="159" spans="1:9" x14ac:dyDescent="0.25">
      <c r="A159" s="15">
        <v>378</v>
      </c>
      <c r="B159">
        <v>355</v>
      </c>
      <c r="C159"/>
      <c r="D159" s="12" t="s">
        <v>20</v>
      </c>
      <c r="E159">
        <v>2468</v>
      </c>
      <c r="H159" s="12" t="s">
        <v>14</v>
      </c>
      <c r="I159">
        <v>25</v>
      </c>
    </row>
    <row r="160" spans="1:9" x14ac:dyDescent="0.25">
      <c r="A160" s="15">
        <v>379</v>
      </c>
      <c r="B160">
        <v>44</v>
      </c>
      <c r="C160"/>
      <c r="D160" s="12" t="s">
        <v>20</v>
      </c>
      <c r="E160">
        <v>2551</v>
      </c>
      <c r="H160" s="12" t="s">
        <v>14</v>
      </c>
      <c r="I160">
        <v>127</v>
      </c>
    </row>
    <row r="161" spans="1:9" x14ac:dyDescent="0.25">
      <c r="A161" s="15">
        <v>382</v>
      </c>
      <c r="B161">
        <v>67</v>
      </c>
      <c r="C161"/>
      <c r="D161" s="12" t="s">
        <v>20</v>
      </c>
      <c r="E161">
        <v>101</v>
      </c>
      <c r="H161" s="12" t="s">
        <v>14</v>
      </c>
      <c r="I161">
        <v>355</v>
      </c>
    </row>
    <row r="162" spans="1:9" x14ac:dyDescent="0.25">
      <c r="A162" s="15">
        <v>386</v>
      </c>
      <c r="B162">
        <v>1068</v>
      </c>
      <c r="C162"/>
      <c r="D162" s="12" t="s">
        <v>20</v>
      </c>
      <c r="E162">
        <v>92</v>
      </c>
      <c r="H162" s="12" t="s">
        <v>14</v>
      </c>
      <c r="I162">
        <v>44</v>
      </c>
    </row>
    <row r="163" spans="1:9" x14ac:dyDescent="0.25">
      <c r="A163" s="15">
        <v>387</v>
      </c>
      <c r="B163">
        <v>424</v>
      </c>
      <c r="C163"/>
      <c r="D163" s="12" t="s">
        <v>20</v>
      </c>
      <c r="E163">
        <v>62</v>
      </c>
      <c r="H163" s="12" t="s">
        <v>14</v>
      </c>
      <c r="I163">
        <v>67</v>
      </c>
    </row>
    <row r="164" spans="1:9" x14ac:dyDescent="0.25">
      <c r="A164" s="15">
        <v>391</v>
      </c>
      <c r="B164">
        <v>151</v>
      </c>
      <c r="C164"/>
      <c r="D164" s="12" t="s">
        <v>20</v>
      </c>
      <c r="E164">
        <v>149</v>
      </c>
      <c r="H164" s="12" t="s">
        <v>14</v>
      </c>
      <c r="I164">
        <v>1068</v>
      </c>
    </row>
    <row r="165" spans="1:9" x14ac:dyDescent="0.25">
      <c r="A165" s="15">
        <v>392</v>
      </c>
      <c r="B165">
        <v>1608</v>
      </c>
      <c r="C165"/>
      <c r="D165" s="12" t="s">
        <v>20</v>
      </c>
      <c r="E165">
        <v>329</v>
      </c>
      <c r="H165" s="12" t="s">
        <v>14</v>
      </c>
      <c r="I165">
        <v>424</v>
      </c>
    </row>
    <row r="166" spans="1:9" x14ac:dyDescent="0.25">
      <c r="A166" s="15">
        <v>399</v>
      </c>
      <c r="B166">
        <v>941</v>
      </c>
      <c r="C166"/>
      <c r="D166" s="12" t="s">
        <v>20</v>
      </c>
      <c r="E166">
        <v>97</v>
      </c>
      <c r="H166" s="12" t="s">
        <v>14</v>
      </c>
      <c r="I166">
        <v>151</v>
      </c>
    </row>
    <row r="167" spans="1:9" x14ac:dyDescent="0.25">
      <c r="A167" s="15">
        <v>400</v>
      </c>
      <c r="B167">
        <v>1</v>
      </c>
      <c r="C167"/>
      <c r="D167" s="12" t="s">
        <v>20</v>
      </c>
      <c r="E167">
        <v>1784</v>
      </c>
      <c r="H167" s="12" t="s">
        <v>14</v>
      </c>
      <c r="I167">
        <v>1608</v>
      </c>
    </row>
    <row r="168" spans="1:9" x14ac:dyDescent="0.25">
      <c r="A168" s="15">
        <v>402</v>
      </c>
      <c r="B168">
        <v>40</v>
      </c>
      <c r="C168"/>
      <c r="D168" s="12" t="s">
        <v>20</v>
      </c>
      <c r="E168">
        <v>1684</v>
      </c>
      <c r="H168" s="12" t="s">
        <v>14</v>
      </c>
      <c r="I168">
        <v>941</v>
      </c>
    </row>
    <row r="169" spans="1:9" x14ac:dyDescent="0.25">
      <c r="A169" s="15">
        <v>403</v>
      </c>
      <c r="B169">
        <v>3015</v>
      </c>
      <c r="C169"/>
      <c r="D169" s="12" t="s">
        <v>20</v>
      </c>
      <c r="E169">
        <v>250</v>
      </c>
      <c r="H169" s="12" t="s">
        <v>14</v>
      </c>
      <c r="I169">
        <v>1</v>
      </c>
    </row>
    <row r="170" spans="1:9" x14ac:dyDescent="0.25">
      <c r="A170" s="15">
        <v>405</v>
      </c>
      <c r="B170">
        <v>435</v>
      </c>
      <c r="C170"/>
      <c r="D170" s="12" t="s">
        <v>20</v>
      </c>
      <c r="E170">
        <v>238</v>
      </c>
      <c r="H170" s="12" t="s">
        <v>14</v>
      </c>
      <c r="I170">
        <v>40</v>
      </c>
    </row>
    <row r="171" spans="1:9" x14ac:dyDescent="0.25">
      <c r="A171" s="15">
        <v>409</v>
      </c>
      <c r="B171">
        <v>714</v>
      </c>
      <c r="C171"/>
      <c r="D171" s="12" t="s">
        <v>20</v>
      </c>
      <c r="E171">
        <v>53</v>
      </c>
      <c r="H171" s="12" t="s">
        <v>14</v>
      </c>
      <c r="I171">
        <v>3015</v>
      </c>
    </row>
    <row r="172" spans="1:9" x14ac:dyDescent="0.25">
      <c r="A172" s="15">
        <v>414</v>
      </c>
      <c r="B172">
        <v>5497</v>
      </c>
      <c r="C172"/>
      <c r="D172" s="12" t="s">
        <v>20</v>
      </c>
      <c r="E172">
        <v>214</v>
      </c>
      <c r="H172" s="12" t="s">
        <v>14</v>
      </c>
      <c r="I172">
        <v>435</v>
      </c>
    </row>
    <row r="173" spans="1:9" x14ac:dyDescent="0.25">
      <c r="A173" s="15">
        <v>415</v>
      </c>
      <c r="B173">
        <v>418</v>
      </c>
      <c r="C173"/>
      <c r="D173" s="12" t="s">
        <v>20</v>
      </c>
      <c r="E173">
        <v>222</v>
      </c>
      <c r="H173" s="12" t="s">
        <v>14</v>
      </c>
      <c r="I173">
        <v>714</v>
      </c>
    </row>
    <row r="174" spans="1:9" x14ac:dyDescent="0.25">
      <c r="A174" s="15">
        <v>416</v>
      </c>
      <c r="B174">
        <v>1439</v>
      </c>
      <c r="C174"/>
      <c r="D174" s="12" t="s">
        <v>20</v>
      </c>
      <c r="E174">
        <v>1884</v>
      </c>
      <c r="H174" s="12" t="s">
        <v>14</v>
      </c>
      <c r="I174">
        <v>5497</v>
      </c>
    </row>
    <row r="175" spans="1:9" x14ac:dyDescent="0.25">
      <c r="A175" s="15">
        <v>417</v>
      </c>
      <c r="B175">
        <v>15</v>
      </c>
      <c r="C175"/>
      <c r="D175" s="12" t="s">
        <v>20</v>
      </c>
      <c r="E175">
        <v>218</v>
      </c>
      <c r="H175" s="12" t="s">
        <v>14</v>
      </c>
      <c r="I175">
        <v>418</v>
      </c>
    </row>
    <row r="176" spans="1:9" x14ac:dyDescent="0.25">
      <c r="A176" s="15">
        <v>418</v>
      </c>
      <c r="B176">
        <v>1999</v>
      </c>
      <c r="C176"/>
      <c r="D176" s="12" t="s">
        <v>20</v>
      </c>
      <c r="E176">
        <v>6465</v>
      </c>
      <c r="H176" s="12" t="s">
        <v>14</v>
      </c>
      <c r="I176">
        <v>1439</v>
      </c>
    </row>
    <row r="177" spans="1:9" x14ac:dyDescent="0.25">
      <c r="A177" s="15">
        <v>421</v>
      </c>
      <c r="B177">
        <v>118</v>
      </c>
      <c r="C177"/>
      <c r="D177" s="12" t="s">
        <v>20</v>
      </c>
      <c r="E177">
        <v>59</v>
      </c>
      <c r="H177" s="12" t="s">
        <v>14</v>
      </c>
      <c r="I177">
        <v>15</v>
      </c>
    </row>
    <row r="178" spans="1:9" x14ac:dyDescent="0.25">
      <c r="A178" s="15">
        <v>423</v>
      </c>
      <c r="B178">
        <v>162</v>
      </c>
      <c r="C178"/>
      <c r="D178" s="12" t="s">
        <v>20</v>
      </c>
      <c r="E178">
        <v>88</v>
      </c>
      <c r="H178" s="12" t="s">
        <v>14</v>
      </c>
      <c r="I178">
        <v>1999</v>
      </c>
    </row>
    <row r="179" spans="1:9" x14ac:dyDescent="0.25">
      <c r="A179" s="15">
        <v>424</v>
      </c>
      <c r="B179">
        <v>83</v>
      </c>
      <c r="C179"/>
      <c r="D179" s="12" t="s">
        <v>20</v>
      </c>
      <c r="E179">
        <v>1697</v>
      </c>
      <c r="H179" s="12" t="s">
        <v>14</v>
      </c>
      <c r="I179">
        <v>118</v>
      </c>
    </row>
    <row r="180" spans="1:9" x14ac:dyDescent="0.25">
      <c r="A180" s="15">
        <v>428</v>
      </c>
      <c r="B180">
        <v>747</v>
      </c>
      <c r="C180"/>
      <c r="D180" s="12" t="s">
        <v>20</v>
      </c>
      <c r="E180">
        <v>92</v>
      </c>
      <c r="H180" s="12" t="s">
        <v>14</v>
      </c>
      <c r="I180">
        <v>162</v>
      </c>
    </row>
    <row r="181" spans="1:9" x14ac:dyDescent="0.25">
      <c r="A181" s="15">
        <v>430</v>
      </c>
      <c r="B181">
        <v>84</v>
      </c>
      <c r="C181"/>
      <c r="D181" s="12" t="s">
        <v>20</v>
      </c>
      <c r="E181">
        <v>186</v>
      </c>
      <c r="H181" s="12" t="s">
        <v>14</v>
      </c>
      <c r="I181">
        <v>83</v>
      </c>
    </row>
    <row r="182" spans="1:9" x14ac:dyDescent="0.25">
      <c r="A182" s="15">
        <v>432</v>
      </c>
      <c r="B182">
        <v>91</v>
      </c>
      <c r="C182"/>
      <c r="D182" s="12" t="s">
        <v>20</v>
      </c>
      <c r="E182">
        <v>138</v>
      </c>
      <c r="H182" s="12" t="s">
        <v>14</v>
      </c>
      <c r="I182">
        <v>747</v>
      </c>
    </row>
    <row r="183" spans="1:9" x14ac:dyDescent="0.25">
      <c r="A183" s="15">
        <v>433</v>
      </c>
      <c r="B183">
        <v>792</v>
      </c>
      <c r="C183"/>
      <c r="D183" s="12" t="s">
        <v>20</v>
      </c>
      <c r="E183">
        <v>261</v>
      </c>
      <c r="H183" s="12" t="s">
        <v>14</v>
      </c>
      <c r="I183">
        <v>84</v>
      </c>
    </row>
    <row r="184" spans="1:9" x14ac:dyDescent="0.25">
      <c r="A184" s="15">
        <v>441</v>
      </c>
      <c r="B184">
        <v>32</v>
      </c>
      <c r="C184"/>
      <c r="D184" s="12" t="s">
        <v>20</v>
      </c>
      <c r="E184">
        <v>107</v>
      </c>
      <c r="H184" s="12" t="s">
        <v>14</v>
      </c>
      <c r="I184">
        <v>91</v>
      </c>
    </row>
    <row r="185" spans="1:9" x14ac:dyDescent="0.25">
      <c r="A185" s="15">
        <v>446</v>
      </c>
      <c r="B185">
        <v>186</v>
      </c>
      <c r="C185"/>
      <c r="D185" s="12" t="s">
        <v>20</v>
      </c>
      <c r="E185">
        <v>199</v>
      </c>
      <c r="H185" s="12" t="s">
        <v>14</v>
      </c>
      <c r="I185">
        <v>792</v>
      </c>
    </row>
    <row r="186" spans="1:9" x14ac:dyDescent="0.25">
      <c r="A186" s="15">
        <v>448</v>
      </c>
      <c r="B186">
        <v>605</v>
      </c>
      <c r="C186"/>
      <c r="D186" s="12" t="s">
        <v>20</v>
      </c>
      <c r="E186">
        <v>5512</v>
      </c>
      <c r="H186" s="12" t="s">
        <v>14</v>
      </c>
      <c r="I186">
        <v>32</v>
      </c>
    </row>
    <row r="187" spans="1:9" x14ac:dyDescent="0.25">
      <c r="A187" s="15">
        <v>450</v>
      </c>
      <c r="B187">
        <v>1</v>
      </c>
      <c r="C187"/>
      <c r="D187" s="12" t="s">
        <v>20</v>
      </c>
      <c r="E187">
        <v>86</v>
      </c>
      <c r="H187" s="12" t="s">
        <v>14</v>
      </c>
      <c r="I187">
        <v>186</v>
      </c>
    </row>
    <row r="188" spans="1:9" x14ac:dyDescent="0.25">
      <c r="A188" s="15">
        <v>452</v>
      </c>
      <c r="B188">
        <v>31</v>
      </c>
      <c r="C188"/>
      <c r="D188" s="12" t="s">
        <v>20</v>
      </c>
      <c r="E188">
        <v>2768</v>
      </c>
      <c r="H188" s="12" t="s">
        <v>14</v>
      </c>
      <c r="I188">
        <v>605</v>
      </c>
    </row>
    <row r="189" spans="1:9" x14ac:dyDescent="0.25">
      <c r="A189" s="15">
        <v>453</v>
      </c>
      <c r="B189">
        <v>1181</v>
      </c>
      <c r="C189"/>
      <c r="D189" s="12" t="s">
        <v>20</v>
      </c>
      <c r="E189">
        <v>48</v>
      </c>
      <c r="H189" s="12" t="s">
        <v>14</v>
      </c>
      <c r="I189">
        <v>1</v>
      </c>
    </row>
    <row r="190" spans="1:9" x14ac:dyDescent="0.25">
      <c r="A190" s="15">
        <v>454</v>
      </c>
      <c r="B190">
        <v>39</v>
      </c>
      <c r="C190"/>
      <c r="D190" s="12" t="s">
        <v>20</v>
      </c>
      <c r="E190">
        <v>87</v>
      </c>
      <c r="H190" s="12" t="s">
        <v>14</v>
      </c>
      <c r="I190">
        <v>31</v>
      </c>
    </row>
    <row r="191" spans="1:9" x14ac:dyDescent="0.25">
      <c r="A191" s="15">
        <v>457</v>
      </c>
      <c r="B191">
        <v>46</v>
      </c>
      <c r="C191"/>
      <c r="D191" s="12" t="s">
        <v>20</v>
      </c>
      <c r="E191">
        <v>1894</v>
      </c>
      <c r="H191" s="12" t="s">
        <v>14</v>
      </c>
      <c r="I191">
        <v>1181</v>
      </c>
    </row>
    <row r="192" spans="1:9" x14ac:dyDescent="0.25">
      <c r="A192" s="15">
        <v>459</v>
      </c>
      <c r="B192">
        <v>105</v>
      </c>
      <c r="C192"/>
      <c r="D192" s="12" t="s">
        <v>20</v>
      </c>
      <c r="E192">
        <v>282</v>
      </c>
      <c r="H192" s="12" t="s">
        <v>14</v>
      </c>
      <c r="I192">
        <v>39</v>
      </c>
    </row>
    <row r="193" spans="1:9" x14ac:dyDescent="0.25">
      <c r="A193" s="15">
        <v>462</v>
      </c>
      <c r="B193">
        <v>535</v>
      </c>
      <c r="C193"/>
      <c r="D193" s="12" t="s">
        <v>20</v>
      </c>
      <c r="E193">
        <v>116</v>
      </c>
      <c r="H193" s="12" t="s">
        <v>14</v>
      </c>
      <c r="I193">
        <v>46</v>
      </c>
    </row>
    <row r="194" spans="1:9" x14ac:dyDescent="0.25">
      <c r="A194" s="15">
        <v>468</v>
      </c>
      <c r="B194">
        <v>16</v>
      </c>
      <c r="C194"/>
      <c r="D194" s="12" t="s">
        <v>20</v>
      </c>
      <c r="E194">
        <v>83</v>
      </c>
      <c r="H194" s="12" t="s">
        <v>14</v>
      </c>
      <c r="I194">
        <v>105</v>
      </c>
    </row>
    <row r="195" spans="1:9" x14ac:dyDescent="0.25">
      <c r="A195" s="15">
        <v>472</v>
      </c>
      <c r="B195">
        <v>575</v>
      </c>
      <c r="C195"/>
      <c r="D195" s="12" t="s">
        <v>20</v>
      </c>
      <c r="E195">
        <v>91</v>
      </c>
      <c r="H195" s="12" t="s">
        <v>14</v>
      </c>
      <c r="I195">
        <v>535</v>
      </c>
    </row>
    <row r="196" spans="1:9" x14ac:dyDescent="0.25">
      <c r="A196" s="15">
        <v>476</v>
      </c>
      <c r="B196">
        <v>1120</v>
      </c>
      <c r="C196"/>
      <c r="D196" s="12" t="s">
        <v>20</v>
      </c>
      <c r="E196">
        <v>546</v>
      </c>
      <c r="H196" s="12" t="s">
        <v>14</v>
      </c>
      <c r="I196">
        <v>16</v>
      </c>
    </row>
    <row r="197" spans="1:9" x14ac:dyDescent="0.25">
      <c r="A197" s="15">
        <v>477</v>
      </c>
      <c r="B197">
        <v>113</v>
      </c>
      <c r="C197"/>
      <c r="D197" s="12" t="s">
        <v>20</v>
      </c>
      <c r="E197">
        <v>393</v>
      </c>
      <c r="H197" s="12" t="s">
        <v>14</v>
      </c>
      <c r="I197">
        <v>575</v>
      </c>
    </row>
    <row r="198" spans="1:9" x14ac:dyDescent="0.25">
      <c r="A198" s="15">
        <v>481</v>
      </c>
      <c r="B198">
        <v>1538</v>
      </c>
      <c r="C198"/>
      <c r="D198" s="12" t="s">
        <v>20</v>
      </c>
      <c r="E198">
        <v>133</v>
      </c>
      <c r="H198" s="12" t="s">
        <v>14</v>
      </c>
      <c r="I198">
        <v>1120</v>
      </c>
    </row>
    <row r="199" spans="1:9" x14ac:dyDescent="0.25">
      <c r="A199" s="15">
        <v>482</v>
      </c>
      <c r="B199">
        <v>9</v>
      </c>
      <c r="C199"/>
      <c r="D199" s="12" t="s">
        <v>20</v>
      </c>
      <c r="E199">
        <v>254</v>
      </c>
      <c r="H199" s="12" t="s">
        <v>14</v>
      </c>
      <c r="I199">
        <v>113</v>
      </c>
    </row>
    <row r="200" spans="1:9" x14ac:dyDescent="0.25">
      <c r="A200" s="15">
        <v>483</v>
      </c>
      <c r="B200">
        <v>554</v>
      </c>
      <c r="C200"/>
      <c r="D200" s="12" t="s">
        <v>20</v>
      </c>
      <c r="E200">
        <v>176</v>
      </c>
      <c r="H200" s="12" t="s">
        <v>14</v>
      </c>
      <c r="I200">
        <v>1538</v>
      </c>
    </row>
    <row r="201" spans="1:9" x14ac:dyDescent="0.25">
      <c r="A201" s="15">
        <v>485</v>
      </c>
      <c r="B201">
        <v>648</v>
      </c>
      <c r="C201"/>
      <c r="D201" s="12" t="s">
        <v>20</v>
      </c>
      <c r="E201">
        <v>337</v>
      </c>
      <c r="H201" s="12" t="s">
        <v>14</v>
      </c>
      <c r="I201">
        <v>9</v>
      </c>
    </row>
    <row r="202" spans="1:9" x14ac:dyDescent="0.25">
      <c r="A202" s="15">
        <v>486</v>
      </c>
      <c r="B202">
        <v>21</v>
      </c>
      <c r="C202"/>
      <c r="D202" s="12" t="s">
        <v>20</v>
      </c>
      <c r="E202">
        <v>107</v>
      </c>
      <c r="H202" s="12" t="s">
        <v>14</v>
      </c>
      <c r="I202">
        <v>554</v>
      </c>
    </row>
    <row r="203" spans="1:9" x14ac:dyDescent="0.25">
      <c r="A203" s="15">
        <v>496</v>
      </c>
      <c r="B203">
        <v>54</v>
      </c>
      <c r="C203"/>
      <c r="D203" s="12" t="s">
        <v>20</v>
      </c>
      <c r="E203">
        <v>183</v>
      </c>
      <c r="H203" s="12" t="s">
        <v>14</v>
      </c>
      <c r="I203">
        <v>648</v>
      </c>
    </row>
    <row r="204" spans="1:9" x14ac:dyDescent="0.25">
      <c r="A204" s="15">
        <v>497</v>
      </c>
      <c r="B204">
        <v>120</v>
      </c>
      <c r="C204"/>
      <c r="D204" s="12" t="s">
        <v>20</v>
      </c>
      <c r="E204">
        <v>72</v>
      </c>
      <c r="H204" s="12" t="s">
        <v>14</v>
      </c>
      <c r="I204">
        <v>21</v>
      </c>
    </row>
    <row r="205" spans="1:9" x14ac:dyDescent="0.25">
      <c r="A205" s="15">
        <v>498</v>
      </c>
      <c r="B205">
        <v>579</v>
      </c>
      <c r="C205"/>
      <c r="D205" s="12" t="s">
        <v>20</v>
      </c>
      <c r="E205">
        <v>295</v>
      </c>
      <c r="H205" s="12" t="s">
        <v>14</v>
      </c>
      <c r="I205">
        <v>54</v>
      </c>
    </row>
    <row r="206" spans="1:9" x14ac:dyDescent="0.25">
      <c r="A206" s="15">
        <v>499</v>
      </c>
      <c r="B206">
        <v>2072</v>
      </c>
      <c r="C206"/>
      <c r="D206" s="12" t="s">
        <v>20</v>
      </c>
      <c r="E206">
        <v>142</v>
      </c>
      <c r="H206" s="12" t="s">
        <v>14</v>
      </c>
      <c r="I206">
        <v>120</v>
      </c>
    </row>
    <row r="207" spans="1:9" x14ac:dyDescent="0.25">
      <c r="A207" s="15">
        <v>500</v>
      </c>
      <c r="B207">
        <v>0</v>
      </c>
      <c r="C207"/>
      <c r="D207" s="12" t="s">
        <v>20</v>
      </c>
      <c r="E207">
        <v>85</v>
      </c>
      <c r="H207" s="12" t="s">
        <v>14</v>
      </c>
      <c r="I207">
        <v>579</v>
      </c>
    </row>
    <row r="208" spans="1:9" x14ac:dyDescent="0.25">
      <c r="A208" s="15">
        <v>501</v>
      </c>
      <c r="B208">
        <v>1796</v>
      </c>
      <c r="C208"/>
      <c r="D208" s="12" t="s">
        <v>20</v>
      </c>
      <c r="E208">
        <v>659</v>
      </c>
      <c r="H208" s="12" t="s">
        <v>14</v>
      </c>
      <c r="I208">
        <v>2072</v>
      </c>
    </row>
    <row r="209" spans="1:9" x14ac:dyDescent="0.25">
      <c r="A209" s="15">
        <v>504</v>
      </c>
      <c r="B209">
        <v>62</v>
      </c>
      <c r="C209"/>
      <c r="D209" s="12" t="s">
        <v>20</v>
      </c>
      <c r="E209">
        <v>121</v>
      </c>
      <c r="H209" s="12" t="s">
        <v>14</v>
      </c>
      <c r="I209">
        <v>0</v>
      </c>
    </row>
    <row r="210" spans="1:9" x14ac:dyDescent="0.25">
      <c r="A210" s="15">
        <v>505</v>
      </c>
      <c r="B210">
        <v>347</v>
      </c>
      <c r="C210"/>
      <c r="D210" s="12" t="s">
        <v>20</v>
      </c>
      <c r="E210">
        <v>3742</v>
      </c>
      <c r="H210" s="12" t="s">
        <v>14</v>
      </c>
      <c r="I210">
        <v>1796</v>
      </c>
    </row>
    <row r="211" spans="1:9" x14ac:dyDescent="0.25">
      <c r="A211" s="15">
        <v>507</v>
      </c>
      <c r="B211">
        <v>19</v>
      </c>
      <c r="C211"/>
      <c r="D211" s="12" t="s">
        <v>20</v>
      </c>
      <c r="E211">
        <v>223</v>
      </c>
      <c r="H211" s="12" t="s">
        <v>14</v>
      </c>
      <c r="I211">
        <v>62</v>
      </c>
    </row>
    <row r="212" spans="1:9" x14ac:dyDescent="0.25">
      <c r="A212" s="15">
        <v>509</v>
      </c>
      <c r="B212">
        <v>1258</v>
      </c>
      <c r="C212"/>
      <c r="D212" s="12" t="s">
        <v>20</v>
      </c>
      <c r="E212">
        <v>133</v>
      </c>
      <c r="H212" s="12" t="s">
        <v>14</v>
      </c>
      <c r="I212">
        <v>347</v>
      </c>
    </row>
    <row r="213" spans="1:9" x14ac:dyDescent="0.25">
      <c r="A213" s="15">
        <v>511</v>
      </c>
      <c r="B213">
        <v>362</v>
      </c>
      <c r="C213"/>
      <c r="D213" s="12" t="s">
        <v>20</v>
      </c>
      <c r="E213">
        <v>5168</v>
      </c>
      <c r="H213" s="12" t="s">
        <v>14</v>
      </c>
      <c r="I213">
        <v>19</v>
      </c>
    </row>
    <row r="214" spans="1:9" x14ac:dyDescent="0.25">
      <c r="A214" s="15">
        <v>515</v>
      </c>
      <c r="B214">
        <v>133</v>
      </c>
      <c r="C214"/>
      <c r="D214" s="12" t="s">
        <v>20</v>
      </c>
      <c r="E214">
        <v>307</v>
      </c>
      <c r="H214" s="12" t="s">
        <v>14</v>
      </c>
      <c r="I214">
        <v>1258</v>
      </c>
    </row>
    <row r="215" spans="1:9" x14ac:dyDescent="0.25">
      <c r="A215" s="15">
        <v>516</v>
      </c>
      <c r="B215">
        <v>846</v>
      </c>
      <c r="C215"/>
      <c r="D215" s="12" t="s">
        <v>20</v>
      </c>
      <c r="E215">
        <v>2441</v>
      </c>
      <c r="H215" s="12" t="s">
        <v>14</v>
      </c>
      <c r="I215">
        <v>362</v>
      </c>
    </row>
    <row r="216" spans="1:9" x14ac:dyDescent="0.25">
      <c r="A216" s="15">
        <v>518</v>
      </c>
      <c r="B216">
        <v>10</v>
      </c>
      <c r="C216"/>
      <c r="D216" s="12" t="s">
        <v>20</v>
      </c>
      <c r="E216">
        <v>1385</v>
      </c>
      <c r="H216" s="12" t="s">
        <v>14</v>
      </c>
      <c r="I216">
        <v>133</v>
      </c>
    </row>
    <row r="217" spans="1:9" x14ac:dyDescent="0.25">
      <c r="A217" s="15">
        <v>522</v>
      </c>
      <c r="B217">
        <v>191</v>
      </c>
      <c r="C217"/>
      <c r="D217" s="12" t="s">
        <v>20</v>
      </c>
      <c r="E217">
        <v>190</v>
      </c>
      <c r="H217" s="12" t="s">
        <v>14</v>
      </c>
      <c r="I217">
        <v>846</v>
      </c>
    </row>
    <row r="218" spans="1:9" x14ac:dyDescent="0.25">
      <c r="A218" s="15">
        <v>524</v>
      </c>
      <c r="B218">
        <v>1979</v>
      </c>
      <c r="C218"/>
      <c r="D218" s="12" t="s">
        <v>20</v>
      </c>
      <c r="E218">
        <v>470</v>
      </c>
      <c r="H218" s="12" t="s">
        <v>14</v>
      </c>
      <c r="I218">
        <v>10</v>
      </c>
    </row>
    <row r="219" spans="1:9" x14ac:dyDescent="0.25">
      <c r="A219" s="15">
        <v>525</v>
      </c>
      <c r="B219">
        <v>63</v>
      </c>
      <c r="C219"/>
      <c r="D219" s="12" t="s">
        <v>20</v>
      </c>
      <c r="E219">
        <v>253</v>
      </c>
      <c r="H219" s="12" t="s">
        <v>14</v>
      </c>
      <c r="I219">
        <v>191</v>
      </c>
    </row>
    <row r="220" spans="1:9" x14ac:dyDescent="0.25">
      <c r="A220" s="15">
        <v>527</v>
      </c>
      <c r="B220">
        <v>6080</v>
      </c>
      <c r="C220"/>
      <c r="D220" s="12" t="s">
        <v>20</v>
      </c>
      <c r="E220">
        <v>1113</v>
      </c>
      <c r="H220" s="12" t="s">
        <v>14</v>
      </c>
      <c r="I220">
        <v>1979</v>
      </c>
    </row>
    <row r="221" spans="1:9" x14ac:dyDescent="0.25">
      <c r="A221" s="15">
        <v>528</v>
      </c>
      <c r="B221">
        <v>80</v>
      </c>
      <c r="C221"/>
      <c r="D221" s="12" t="s">
        <v>20</v>
      </c>
      <c r="E221">
        <v>2283</v>
      </c>
      <c r="H221" s="12" t="s">
        <v>14</v>
      </c>
      <c r="I221">
        <v>63</v>
      </c>
    </row>
    <row r="222" spans="1:9" x14ac:dyDescent="0.25">
      <c r="A222" s="15">
        <v>529</v>
      </c>
      <c r="B222">
        <v>9</v>
      </c>
      <c r="C222"/>
      <c r="D222" s="12" t="s">
        <v>20</v>
      </c>
      <c r="E222">
        <v>1095</v>
      </c>
      <c r="H222" s="12" t="s">
        <v>14</v>
      </c>
      <c r="I222">
        <v>6080</v>
      </c>
    </row>
    <row r="223" spans="1:9" x14ac:dyDescent="0.25">
      <c r="A223" s="15">
        <v>530</v>
      </c>
      <c r="B223">
        <v>1784</v>
      </c>
      <c r="C223"/>
      <c r="D223" s="12" t="s">
        <v>20</v>
      </c>
      <c r="E223">
        <v>1690</v>
      </c>
      <c r="H223" s="12" t="s">
        <v>14</v>
      </c>
      <c r="I223">
        <v>80</v>
      </c>
    </row>
    <row r="224" spans="1:9" x14ac:dyDescent="0.25">
      <c r="A224" s="15">
        <v>534</v>
      </c>
      <c r="B224">
        <v>243</v>
      </c>
      <c r="C224"/>
      <c r="D224" s="12" t="s">
        <v>20</v>
      </c>
      <c r="E224">
        <v>191</v>
      </c>
      <c r="H224" s="12" t="s">
        <v>14</v>
      </c>
      <c r="I224">
        <v>9</v>
      </c>
    </row>
    <row r="225" spans="1:9" x14ac:dyDescent="0.25">
      <c r="A225" s="15">
        <v>538</v>
      </c>
      <c r="B225">
        <v>1296</v>
      </c>
      <c r="C225"/>
      <c r="D225" s="12" t="s">
        <v>20</v>
      </c>
      <c r="E225">
        <v>2013</v>
      </c>
      <c r="H225" s="12" t="s">
        <v>14</v>
      </c>
      <c r="I225">
        <v>1784</v>
      </c>
    </row>
    <row r="226" spans="1:9" x14ac:dyDescent="0.25">
      <c r="A226" s="15">
        <v>539</v>
      </c>
      <c r="B226">
        <v>77</v>
      </c>
      <c r="C226"/>
      <c r="D226" s="12" t="s">
        <v>20</v>
      </c>
      <c r="E226">
        <v>1703</v>
      </c>
      <c r="H226" s="12" t="s">
        <v>14</v>
      </c>
      <c r="I226">
        <v>243</v>
      </c>
    </row>
    <row r="227" spans="1:9" x14ac:dyDescent="0.25">
      <c r="A227" s="15">
        <v>541</v>
      </c>
      <c r="B227">
        <v>395</v>
      </c>
      <c r="C227"/>
      <c r="D227" s="12" t="s">
        <v>20</v>
      </c>
      <c r="E227">
        <v>80</v>
      </c>
      <c r="H227" s="12" t="s">
        <v>14</v>
      </c>
      <c r="I227">
        <v>1296</v>
      </c>
    </row>
    <row r="228" spans="1:9" x14ac:dyDescent="0.25">
      <c r="A228" s="15">
        <v>542</v>
      </c>
      <c r="B228">
        <v>49</v>
      </c>
      <c r="C228"/>
      <c r="D228" s="12" t="s">
        <v>20</v>
      </c>
      <c r="E228">
        <v>41</v>
      </c>
      <c r="H228" s="12" t="s">
        <v>14</v>
      </c>
      <c r="I228">
        <v>77</v>
      </c>
    </row>
    <row r="229" spans="1:9" x14ac:dyDescent="0.25">
      <c r="A229" s="15">
        <v>543</v>
      </c>
      <c r="B229">
        <v>180</v>
      </c>
      <c r="C229"/>
      <c r="D229" s="12" t="s">
        <v>20</v>
      </c>
      <c r="E229">
        <v>187</v>
      </c>
      <c r="H229" s="12" t="s">
        <v>14</v>
      </c>
      <c r="I229">
        <v>395</v>
      </c>
    </row>
    <row r="230" spans="1:9" x14ac:dyDescent="0.25">
      <c r="A230" s="15">
        <v>545</v>
      </c>
      <c r="B230">
        <v>2690</v>
      </c>
      <c r="C230"/>
      <c r="D230" s="12" t="s">
        <v>20</v>
      </c>
      <c r="E230">
        <v>2875</v>
      </c>
      <c r="H230" s="12" t="s">
        <v>14</v>
      </c>
      <c r="I230">
        <v>49</v>
      </c>
    </row>
    <row r="231" spans="1:9" x14ac:dyDescent="0.25">
      <c r="A231" s="15">
        <v>551</v>
      </c>
      <c r="B231">
        <v>2779</v>
      </c>
      <c r="C231"/>
      <c r="D231" s="12" t="s">
        <v>20</v>
      </c>
      <c r="E231">
        <v>88</v>
      </c>
      <c r="H231" s="12" t="s">
        <v>14</v>
      </c>
      <c r="I231">
        <v>180</v>
      </c>
    </row>
    <row r="232" spans="1:9" x14ac:dyDescent="0.25">
      <c r="A232" s="15">
        <v>552</v>
      </c>
      <c r="B232">
        <v>92</v>
      </c>
      <c r="C232"/>
      <c r="D232" s="12" t="s">
        <v>20</v>
      </c>
      <c r="E232">
        <v>191</v>
      </c>
      <c r="H232" s="12" t="s">
        <v>14</v>
      </c>
      <c r="I232">
        <v>2690</v>
      </c>
    </row>
    <row r="233" spans="1:9" x14ac:dyDescent="0.25">
      <c r="A233" s="15">
        <v>553</v>
      </c>
      <c r="B233">
        <v>1028</v>
      </c>
      <c r="C233"/>
      <c r="D233" s="12" t="s">
        <v>20</v>
      </c>
      <c r="E233">
        <v>139</v>
      </c>
      <c r="H233" s="12" t="s">
        <v>14</v>
      </c>
      <c r="I233">
        <v>2779</v>
      </c>
    </row>
    <row r="234" spans="1:9" x14ac:dyDescent="0.25">
      <c r="A234" s="15">
        <v>562</v>
      </c>
      <c r="B234">
        <v>26</v>
      </c>
      <c r="C234"/>
      <c r="D234" s="12" t="s">
        <v>20</v>
      </c>
      <c r="E234">
        <v>186</v>
      </c>
      <c r="H234" s="12" t="s">
        <v>14</v>
      </c>
      <c r="I234">
        <v>92</v>
      </c>
    </row>
    <row r="235" spans="1:9" x14ac:dyDescent="0.25">
      <c r="A235" s="15">
        <v>564</v>
      </c>
      <c r="B235">
        <v>1790</v>
      </c>
      <c r="C235"/>
      <c r="D235" s="12" t="s">
        <v>20</v>
      </c>
      <c r="E235">
        <v>112</v>
      </c>
      <c r="H235" s="12" t="s">
        <v>14</v>
      </c>
      <c r="I235">
        <v>1028</v>
      </c>
    </row>
    <row r="236" spans="1:9" x14ac:dyDescent="0.25">
      <c r="A236" s="15">
        <v>566</v>
      </c>
      <c r="B236">
        <v>37</v>
      </c>
      <c r="C236"/>
      <c r="D236" s="12" t="s">
        <v>20</v>
      </c>
      <c r="E236">
        <v>101</v>
      </c>
      <c r="H236" s="12" t="s">
        <v>14</v>
      </c>
      <c r="I236">
        <v>26</v>
      </c>
    </row>
    <row r="237" spans="1:9" x14ac:dyDescent="0.25">
      <c r="A237" s="15">
        <v>571</v>
      </c>
      <c r="B237">
        <v>35</v>
      </c>
      <c r="C237"/>
      <c r="D237" s="12" t="s">
        <v>20</v>
      </c>
      <c r="E237">
        <v>206</v>
      </c>
      <c r="H237" s="12" t="s">
        <v>14</v>
      </c>
      <c r="I237">
        <v>1790</v>
      </c>
    </row>
    <row r="238" spans="1:9" x14ac:dyDescent="0.25">
      <c r="A238" s="15">
        <v>575</v>
      </c>
      <c r="B238">
        <v>558</v>
      </c>
      <c r="C238"/>
      <c r="D238" s="12" t="s">
        <v>20</v>
      </c>
      <c r="E238">
        <v>154</v>
      </c>
      <c r="H238" s="12" t="s">
        <v>14</v>
      </c>
      <c r="I238">
        <v>37</v>
      </c>
    </row>
    <row r="239" spans="1:9" x14ac:dyDescent="0.25">
      <c r="A239" s="15">
        <v>576</v>
      </c>
      <c r="B239">
        <v>64</v>
      </c>
      <c r="C239"/>
      <c r="D239" s="12" t="s">
        <v>20</v>
      </c>
      <c r="E239">
        <v>5966</v>
      </c>
      <c r="H239" s="12" t="s">
        <v>14</v>
      </c>
      <c r="I239">
        <v>35</v>
      </c>
    </row>
    <row r="240" spans="1:9" x14ac:dyDescent="0.25">
      <c r="A240" s="15">
        <v>578</v>
      </c>
      <c r="B240">
        <v>245</v>
      </c>
      <c r="C240"/>
      <c r="D240" s="12" t="s">
        <v>20</v>
      </c>
      <c r="E240">
        <v>169</v>
      </c>
      <c r="H240" s="12" t="s">
        <v>14</v>
      </c>
      <c r="I240">
        <v>558</v>
      </c>
    </row>
    <row r="241" spans="1:9" x14ac:dyDescent="0.25">
      <c r="A241" s="15">
        <v>581</v>
      </c>
      <c r="B241">
        <v>71</v>
      </c>
      <c r="C241"/>
      <c r="D241" s="12" t="s">
        <v>20</v>
      </c>
      <c r="E241">
        <v>2106</v>
      </c>
      <c r="H241" s="12" t="s">
        <v>14</v>
      </c>
      <c r="I241">
        <v>64</v>
      </c>
    </row>
    <row r="242" spans="1:9" x14ac:dyDescent="0.25">
      <c r="A242" s="15">
        <v>582</v>
      </c>
      <c r="B242">
        <v>42</v>
      </c>
      <c r="C242"/>
      <c r="D242" s="12" t="s">
        <v>20</v>
      </c>
      <c r="E242">
        <v>131</v>
      </c>
      <c r="H242" s="12" t="s">
        <v>14</v>
      </c>
      <c r="I242">
        <v>245</v>
      </c>
    </row>
    <row r="243" spans="1:9" x14ac:dyDescent="0.25">
      <c r="A243" s="15">
        <v>587</v>
      </c>
      <c r="B243">
        <v>156</v>
      </c>
      <c r="C243"/>
      <c r="D243" s="12" t="s">
        <v>20</v>
      </c>
      <c r="E243">
        <v>84</v>
      </c>
      <c r="H243" s="12" t="s">
        <v>14</v>
      </c>
      <c r="I243">
        <v>71</v>
      </c>
    </row>
    <row r="244" spans="1:9" x14ac:dyDescent="0.25">
      <c r="A244" s="15">
        <v>588</v>
      </c>
      <c r="B244">
        <v>1368</v>
      </c>
      <c r="C244"/>
      <c r="D244" s="12" t="s">
        <v>20</v>
      </c>
      <c r="E244">
        <v>155</v>
      </c>
      <c r="H244" s="12" t="s">
        <v>14</v>
      </c>
      <c r="I244">
        <v>42</v>
      </c>
    </row>
    <row r="245" spans="1:9" x14ac:dyDescent="0.25">
      <c r="A245" s="15">
        <v>589</v>
      </c>
      <c r="B245">
        <v>102</v>
      </c>
      <c r="C245"/>
      <c r="D245" s="12" t="s">
        <v>20</v>
      </c>
      <c r="E245">
        <v>189</v>
      </c>
      <c r="H245" s="12" t="s">
        <v>14</v>
      </c>
      <c r="I245">
        <v>156</v>
      </c>
    </row>
    <row r="246" spans="1:9" x14ac:dyDescent="0.25">
      <c r="A246" s="15">
        <v>590</v>
      </c>
      <c r="B246">
        <v>86</v>
      </c>
      <c r="C246"/>
      <c r="D246" s="12" t="s">
        <v>20</v>
      </c>
      <c r="E246">
        <v>4799</v>
      </c>
      <c r="H246" s="12" t="s">
        <v>14</v>
      </c>
      <c r="I246">
        <v>1368</v>
      </c>
    </row>
    <row r="247" spans="1:9" x14ac:dyDescent="0.25">
      <c r="A247" s="15">
        <v>592</v>
      </c>
      <c r="B247">
        <v>253</v>
      </c>
      <c r="C247"/>
      <c r="D247" s="12" t="s">
        <v>20</v>
      </c>
      <c r="E247">
        <v>1137</v>
      </c>
      <c r="H247" s="12" t="s">
        <v>14</v>
      </c>
      <c r="I247">
        <v>102</v>
      </c>
    </row>
    <row r="248" spans="1:9" x14ac:dyDescent="0.25">
      <c r="A248" s="15">
        <v>594</v>
      </c>
      <c r="B248">
        <v>157</v>
      </c>
      <c r="C248"/>
      <c r="D248" s="12" t="s">
        <v>20</v>
      </c>
      <c r="E248">
        <v>1152</v>
      </c>
      <c r="H248" s="12" t="s">
        <v>14</v>
      </c>
      <c r="I248">
        <v>86</v>
      </c>
    </row>
    <row r="249" spans="1:9" x14ac:dyDescent="0.25">
      <c r="A249" s="15">
        <v>596</v>
      </c>
      <c r="B249">
        <v>183</v>
      </c>
      <c r="C249"/>
      <c r="D249" s="12" t="s">
        <v>20</v>
      </c>
      <c r="E249">
        <v>50</v>
      </c>
      <c r="H249" s="12" t="s">
        <v>14</v>
      </c>
      <c r="I249">
        <v>253</v>
      </c>
    </row>
    <row r="250" spans="1:9" x14ac:dyDescent="0.25">
      <c r="A250" s="15">
        <v>599</v>
      </c>
      <c r="B250">
        <v>82</v>
      </c>
      <c r="C250"/>
      <c r="D250" s="12" t="s">
        <v>20</v>
      </c>
      <c r="E250">
        <v>3059</v>
      </c>
      <c r="H250" s="12" t="s">
        <v>14</v>
      </c>
      <c r="I250">
        <v>157</v>
      </c>
    </row>
    <row r="251" spans="1:9" x14ac:dyDescent="0.25">
      <c r="A251" s="15">
        <v>600</v>
      </c>
      <c r="B251">
        <v>1</v>
      </c>
      <c r="C251"/>
      <c r="D251" s="12" t="s">
        <v>20</v>
      </c>
      <c r="E251">
        <v>34</v>
      </c>
      <c r="H251" s="12" t="s">
        <v>14</v>
      </c>
      <c r="I251">
        <v>183</v>
      </c>
    </row>
    <row r="252" spans="1:9" x14ac:dyDescent="0.25">
      <c r="A252" s="15">
        <v>618</v>
      </c>
      <c r="B252">
        <v>1198</v>
      </c>
      <c r="C252"/>
      <c r="D252" s="12" t="s">
        <v>20</v>
      </c>
      <c r="E252">
        <v>220</v>
      </c>
      <c r="H252" s="12" t="s">
        <v>14</v>
      </c>
      <c r="I252">
        <v>82</v>
      </c>
    </row>
    <row r="253" spans="1:9" x14ac:dyDescent="0.25">
      <c r="A253" s="15">
        <v>619</v>
      </c>
      <c r="B253">
        <v>648</v>
      </c>
      <c r="C253"/>
      <c r="D253" s="12" t="s">
        <v>20</v>
      </c>
      <c r="E253">
        <v>1604</v>
      </c>
      <c r="H253" s="12" t="s">
        <v>14</v>
      </c>
      <c r="I253">
        <v>1</v>
      </c>
    </row>
    <row r="254" spans="1:9" x14ac:dyDescent="0.25">
      <c r="A254" s="15">
        <v>622</v>
      </c>
      <c r="B254">
        <v>64</v>
      </c>
      <c r="C254"/>
      <c r="D254" s="12" t="s">
        <v>20</v>
      </c>
      <c r="E254">
        <v>454</v>
      </c>
      <c r="H254" s="12" t="s">
        <v>14</v>
      </c>
      <c r="I254">
        <v>1198</v>
      </c>
    </row>
    <row r="255" spans="1:9" x14ac:dyDescent="0.25">
      <c r="A255" s="15">
        <v>625</v>
      </c>
      <c r="B255">
        <v>62</v>
      </c>
      <c r="C255"/>
      <c r="D255" s="12" t="s">
        <v>20</v>
      </c>
      <c r="E255">
        <v>123</v>
      </c>
      <c r="H255" s="12" t="s">
        <v>14</v>
      </c>
      <c r="I255">
        <v>648</v>
      </c>
    </row>
    <row r="256" spans="1:9" x14ac:dyDescent="0.25">
      <c r="A256" s="15">
        <v>629</v>
      </c>
      <c r="B256">
        <v>750</v>
      </c>
      <c r="C256"/>
      <c r="D256" s="12" t="s">
        <v>20</v>
      </c>
      <c r="E256">
        <v>299</v>
      </c>
      <c r="H256" s="12" t="s">
        <v>14</v>
      </c>
      <c r="I256">
        <v>64</v>
      </c>
    </row>
    <row r="257" spans="1:9" x14ac:dyDescent="0.25">
      <c r="A257" s="15">
        <v>633</v>
      </c>
      <c r="B257">
        <v>105</v>
      </c>
      <c r="C257"/>
      <c r="D257" s="12" t="s">
        <v>20</v>
      </c>
      <c r="E257">
        <v>2237</v>
      </c>
      <c r="H257" s="12" t="s">
        <v>14</v>
      </c>
      <c r="I257">
        <v>62</v>
      </c>
    </row>
    <row r="258" spans="1:9" x14ac:dyDescent="0.25">
      <c r="A258" s="15">
        <v>636</v>
      </c>
      <c r="B258">
        <v>2604</v>
      </c>
      <c r="C258"/>
      <c r="D258" s="12" t="s">
        <v>20</v>
      </c>
      <c r="E258">
        <v>645</v>
      </c>
      <c r="H258" s="12" t="s">
        <v>14</v>
      </c>
      <c r="I258">
        <v>750</v>
      </c>
    </row>
    <row r="259" spans="1:9" x14ac:dyDescent="0.25">
      <c r="A259" s="15">
        <v>637</v>
      </c>
      <c r="B259">
        <v>65</v>
      </c>
      <c r="C259"/>
      <c r="D259" s="12" t="s">
        <v>20</v>
      </c>
      <c r="E259">
        <v>484</v>
      </c>
      <c r="H259" s="12" t="s">
        <v>14</v>
      </c>
      <c r="I259">
        <v>105</v>
      </c>
    </row>
    <row r="260" spans="1:9" x14ac:dyDescent="0.25">
      <c r="A260" s="15">
        <v>638</v>
      </c>
      <c r="B260">
        <v>94</v>
      </c>
      <c r="C260"/>
      <c r="D260" s="12" t="s">
        <v>20</v>
      </c>
      <c r="E260">
        <v>154</v>
      </c>
      <c r="H260" s="12" t="s">
        <v>14</v>
      </c>
      <c r="I260">
        <v>2604</v>
      </c>
    </row>
    <row r="261" spans="1:9" x14ac:dyDescent="0.25">
      <c r="A261" s="15">
        <v>640</v>
      </c>
      <c r="B261">
        <v>257</v>
      </c>
      <c r="C261"/>
      <c r="D261" s="12" t="s">
        <v>20</v>
      </c>
      <c r="E261">
        <v>82</v>
      </c>
      <c r="H261" s="12" t="s">
        <v>14</v>
      </c>
      <c r="I261">
        <v>65</v>
      </c>
    </row>
    <row r="262" spans="1:9" x14ac:dyDescent="0.25">
      <c r="A262" s="15">
        <v>644</v>
      </c>
      <c r="B262">
        <v>2928</v>
      </c>
      <c r="C262"/>
      <c r="D262" s="12" t="s">
        <v>20</v>
      </c>
      <c r="E262">
        <v>134</v>
      </c>
      <c r="H262" s="12" t="s">
        <v>14</v>
      </c>
      <c r="I262">
        <v>94</v>
      </c>
    </row>
    <row r="263" spans="1:9" x14ac:dyDescent="0.25">
      <c r="A263" s="15">
        <v>645</v>
      </c>
      <c r="B263">
        <v>4697</v>
      </c>
      <c r="C263"/>
      <c r="D263" s="12" t="s">
        <v>20</v>
      </c>
      <c r="E263">
        <v>5203</v>
      </c>
      <c r="H263" s="12" t="s">
        <v>14</v>
      </c>
      <c r="I263">
        <v>257</v>
      </c>
    </row>
    <row r="264" spans="1:9" x14ac:dyDescent="0.25">
      <c r="A264" s="15">
        <v>646</v>
      </c>
      <c r="B264">
        <v>2915</v>
      </c>
      <c r="C264"/>
      <c r="D264" s="12" t="s">
        <v>20</v>
      </c>
      <c r="E264">
        <v>94</v>
      </c>
      <c r="H264" s="12" t="s">
        <v>14</v>
      </c>
      <c r="I264">
        <v>2928</v>
      </c>
    </row>
    <row r="265" spans="1:9" x14ac:dyDescent="0.25">
      <c r="A265" s="15">
        <v>647</v>
      </c>
      <c r="B265">
        <v>18</v>
      </c>
      <c r="C265"/>
      <c r="D265" s="12" t="s">
        <v>20</v>
      </c>
      <c r="E265">
        <v>205</v>
      </c>
      <c r="H265" s="12" t="s">
        <v>14</v>
      </c>
      <c r="I265">
        <v>4697</v>
      </c>
    </row>
    <row r="266" spans="1:9" x14ac:dyDescent="0.25">
      <c r="A266" s="15">
        <v>649</v>
      </c>
      <c r="B266">
        <v>602</v>
      </c>
      <c r="C266"/>
      <c r="D266" s="12" t="s">
        <v>20</v>
      </c>
      <c r="E266">
        <v>92</v>
      </c>
      <c r="H266" s="12" t="s">
        <v>14</v>
      </c>
      <c r="I266">
        <v>2915</v>
      </c>
    </row>
    <row r="267" spans="1:9" x14ac:dyDescent="0.25">
      <c r="A267" s="15">
        <v>650</v>
      </c>
      <c r="B267">
        <v>1</v>
      </c>
      <c r="C267"/>
      <c r="D267" s="12" t="s">
        <v>20</v>
      </c>
      <c r="E267">
        <v>219</v>
      </c>
      <c r="H267" s="12" t="s">
        <v>14</v>
      </c>
      <c r="I267">
        <v>18</v>
      </c>
    </row>
    <row r="268" spans="1:9" x14ac:dyDescent="0.25">
      <c r="A268" s="15">
        <v>651</v>
      </c>
      <c r="B268">
        <v>3868</v>
      </c>
      <c r="C268"/>
      <c r="D268" s="12" t="s">
        <v>20</v>
      </c>
      <c r="E268">
        <v>2526</v>
      </c>
      <c r="H268" s="12" t="s">
        <v>14</v>
      </c>
      <c r="I268">
        <v>602</v>
      </c>
    </row>
    <row r="269" spans="1:9" x14ac:dyDescent="0.25">
      <c r="A269" s="15">
        <v>656</v>
      </c>
      <c r="B269">
        <v>504</v>
      </c>
      <c r="C269"/>
      <c r="D269" s="12" t="s">
        <v>20</v>
      </c>
      <c r="E269">
        <v>94</v>
      </c>
      <c r="H269" s="12" t="s">
        <v>14</v>
      </c>
      <c r="I269">
        <v>1</v>
      </c>
    </row>
    <row r="270" spans="1:9" x14ac:dyDescent="0.25">
      <c r="A270" s="15">
        <v>657</v>
      </c>
      <c r="B270">
        <v>14</v>
      </c>
      <c r="C270"/>
      <c r="D270" s="12" t="s">
        <v>20</v>
      </c>
      <c r="E270">
        <v>1713</v>
      </c>
      <c r="H270" s="12" t="s">
        <v>14</v>
      </c>
      <c r="I270">
        <v>3868</v>
      </c>
    </row>
    <row r="271" spans="1:9" x14ac:dyDescent="0.25">
      <c r="A271" s="15">
        <v>659</v>
      </c>
      <c r="B271">
        <v>750</v>
      </c>
      <c r="C271"/>
      <c r="D271" s="12" t="s">
        <v>20</v>
      </c>
      <c r="E271">
        <v>249</v>
      </c>
      <c r="H271" s="12" t="s">
        <v>14</v>
      </c>
      <c r="I271">
        <v>504</v>
      </c>
    </row>
    <row r="272" spans="1:9" x14ac:dyDescent="0.25">
      <c r="A272" s="15">
        <v>660</v>
      </c>
      <c r="B272">
        <v>77</v>
      </c>
      <c r="C272"/>
      <c r="D272" s="12" t="s">
        <v>20</v>
      </c>
      <c r="E272">
        <v>192</v>
      </c>
      <c r="H272" s="12" t="s">
        <v>14</v>
      </c>
      <c r="I272">
        <v>14</v>
      </c>
    </row>
    <row r="273" spans="1:9" x14ac:dyDescent="0.25">
      <c r="A273" s="15">
        <v>661</v>
      </c>
      <c r="B273">
        <v>752</v>
      </c>
      <c r="C273"/>
      <c r="D273" s="12" t="s">
        <v>20</v>
      </c>
      <c r="E273">
        <v>247</v>
      </c>
      <c r="H273" s="12" t="s">
        <v>14</v>
      </c>
      <c r="I273">
        <v>750</v>
      </c>
    </row>
    <row r="274" spans="1:9" x14ac:dyDescent="0.25">
      <c r="A274" s="15">
        <v>662</v>
      </c>
      <c r="B274">
        <v>131</v>
      </c>
      <c r="C274"/>
      <c r="D274" s="12" t="s">
        <v>20</v>
      </c>
      <c r="E274">
        <v>2293</v>
      </c>
      <c r="H274" s="12" t="s">
        <v>14</v>
      </c>
      <c r="I274">
        <v>77</v>
      </c>
    </row>
    <row r="275" spans="1:9" x14ac:dyDescent="0.25">
      <c r="A275" s="15">
        <v>663</v>
      </c>
      <c r="B275">
        <v>87</v>
      </c>
      <c r="C275"/>
      <c r="D275" s="12" t="s">
        <v>20</v>
      </c>
      <c r="E275">
        <v>3131</v>
      </c>
      <c r="H275" s="12" t="s">
        <v>14</v>
      </c>
      <c r="I275">
        <v>752</v>
      </c>
    </row>
    <row r="276" spans="1:9" x14ac:dyDescent="0.25">
      <c r="A276" s="15">
        <v>664</v>
      </c>
      <c r="B276">
        <v>1063</v>
      </c>
      <c r="C276"/>
      <c r="D276" s="12" t="s">
        <v>20</v>
      </c>
      <c r="E276">
        <v>143</v>
      </c>
      <c r="H276" s="12" t="s">
        <v>14</v>
      </c>
      <c r="I276">
        <v>131</v>
      </c>
    </row>
    <row r="277" spans="1:9" x14ac:dyDescent="0.25">
      <c r="A277" s="15">
        <v>668</v>
      </c>
      <c r="B277">
        <v>76</v>
      </c>
      <c r="C277"/>
      <c r="D277" s="12" t="s">
        <v>20</v>
      </c>
      <c r="E277">
        <v>296</v>
      </c>
      <c r="H277" s="12" t="s">
        <v>14</v>
      </c>
      <c r="I277">
        <v>87</v>
      </c>
    </row>
    <row r="278" spans="1:9" x14ac:dyDescent="0.25">
      <c r="A278" s="15">
        <v>672</v>
      </c>
      <c r="B278">
        <v>4428</v>
      </c>
      <c r="C278"/>
      <c r="D278" s="12" t="s">
        <v>20</v>
      </c>
      <c r="E278">
        <v>170</v>
      </c>
      <c r="H278" s="12" t="s">
        <v>14</v>
      </c>
      <c r="I278">
        <v>1063</v>
      </c>
    </row>
    <row r="279" spans="1:9" x14ac:dyDescent="0.25">
      <c r="A279" s="15">
        <v>673</v>
      </c>
      <c r="B279">
        <v>58</v>
      </c>
      <c r="C279"/>
      <c r="D279" s="12" t="s">
        <v>20</v>
      </c>
      <c r="E279">
        <v>86</v>
      </c>
      <c r="H279" s="12" t="s">
        <v>14</v>
      </c>
      <c r="I279">
        <v>76</v>
      </c>
    </row>
    <row r="280" spans="1:9" x14ac:dyDescent="0.25">
      <c r="A280" s="15">
        <v>677</v>
      </c>
      <c r="B280">
        <v>111</v>
      </c>
      <c r="C280"/>
      <c r="D280" s="12" t="s">
        <v>20</v>
      </c>
      <c r="E280">
        <v>6286</v>
      </c>
      <c r="H280" s="12" t="s">
        <v>14</v>
      </c>
      <c r="I280">
        <v>4428</v>
      </c>
    </row>
    <row r="281" spans="1:9" x14ac:dyDescent="0.25">
      <c r="A281" s="15">
        <v>680</v>
      </c>
      <c r="B281">
        <v>2955</v>
      </c>
      <c r="C281"/>
      <c r="D281" s="12" t="s">
        <v>20</v>
      </c>
      <c r="E281">
        <v>3727</v>
      </c>
      <c r="H281" s="12" t="s">
        <v>14</v>
      </c>
      <c r="I281">
        <v>58</v>
      </c>
    </row>
    <row r="282" spans="1:9" x14ac:dyDescent="0.25">
      <c r="A282" s="15">
        <v>681</v>
      </c>
      <c r="B282">
        <v>1657</v>
      </c>
      <c r="C282"/>
      <c r="D282" s="12" t="s">
        <v>20</v>
      </c>
      <c r="E282">
        <v>1605</v>
      </c>
      <c r="H282" s="12" t="s">
        <v>14</v>
      </c>
      <c r="I282">
        <v>111</v>
      </c>
    </row>
    <row r="283" spans="1:9" x14ac:dyDescent="0.25">
      <c r="A283" s="15">
        <v>685</v>
      </c>
      <c r="B283">
        <v>926</v>
      </c>
      <c r="C283"/>
      <c r="D283" s="12" t="s">
        <v>20</v>
      </c>
      <c r="E283">
        <v>2120</v>
      </c>
      <c r="H283" s="12" t="s">
        <v>14</v>
      </c>
      <c r="I283">
        <v>2955</v>
      </c>
    </row>
    <row r="284" spans="1:9" x14ac:dyDescent="0.25">
      <c r="A284" s="15">
        <v>692</v>
      </c>
      <c r="B284">
        <v>77</v>
      </c>
      <c r="C284"/>
      <c r="D284" s="12" t="s">
        <v>20</v>
      </c>
      <c r="E284">
        <v>50</v>
      </c>
      <c r="H284" s="12" t="s">
        <v>14</v>
      </c>
      <c r="I284">
        <v>1657</v>
      </c>
    </row>
    <row r="285" spans="1:9" x14ac:dyDescent="0.25">
      <c r="A285" s="15">
        <v>693</v>
      </c>
      <c r="B285">
        <v>1748</v>
      </c>
      <c r="C285"/>
      <c r="D285" s="12" t="s">
        <v>20</v>
      </c>
      <c r="E285">
        <v>2080</v>
      </c>
      <c r="H285" s="12" t="s">
        <v>14</v>
      </c>
      <c r="I285">
        <v>926</v>
      </c>
    </row>
    <row r="286" spans="1:9" x14ac:dyDescent="0.25">
      <c r="A286" s="15">
        <v>694</v>
      </c>
      <c r="B286">
        <v>79</v>
      </c>
      <c r="C286"/>
      <c r="D286" s="12" t="s">
        <v>20</v>
      </c>
      <c r="E286">
        <v>2105</v>
      </c>
      <c r="H286" s="12" t="s">
        <v>14</v>
      </c>
      <c r="I286">
        <v>77</v>
      </c>
    </row>
    <row r="287" spans="1:9" x14ac:dyDescent="0.25">
      <c r="A287" s="15">
        <v>696</v>
      </c>
      <c r="B287">
        <v>889</v>
      </c>
      <c r="C287"/>
      <c r="D287" s="12" t="s">
        <v>20</v>
      </c>
      <c r="E287">
        <v>2436</v>
      </c>
      <c r="H287" s="12" t="s">
        <v>14</v>
      </c>
      <c r="I287">
        <v>1748</v>
      </c>
    </row>
    <row r="288" spans="1:9" x14ac:dyDescent="0.25">
      <c r="A288" s="15">
        <v>699</v>
      </c>
      <c r="B288">
        <v>56</v>
      </c>
      <c r="C288"/>
      <c r="D288" s="12" t="s">
        <v>20</v>
      </c>
      <c r="E288">
        <v>80</v>
      </c>
      <c r="H288" s="12" t="s">
        <v>14</v>
      </c>
      <c r="I288">
        <v>79</v>
      </c>
    </row>
    <row r="289" spans="1:9" x14ac:dyDescent="0.25">
      <c r="A289" s="15">
        <v>700</v>
      </c>
      <c r="B289">
        <v>1</v>
      </c>
      <c r="C289"/>
      <c r="D289" s="12" t="s">
        <v>20</v>
      </c>
      <c r="E289">
        <v>42</v>
      </c>
      <c r="H289" s="12" t="s">
        <v>14</v>
      </c>
      <c r="I289">
        <v>889</v>
      </c>
    </row>
    <row r="290" spans="1:9" x14ac:dyDescent="0.25">
      <c r="A290" s="15">
        <v>702</v>
      </c>
      <c r="B290">
        <v>83</v>
      </c>
      <c r="C290"/>
      <c r="D290" s="12" t="s">
        <v>20</v>
      </c>
      <c r="E290">
        <v>139</v>
      </c>
      <c r="H290" s="12" t="s">
        <v>14</v>
      </c>
      <c r="I290">
        <v>56</v>
      </c>
    </row>
    <row r="291" spans="1:9" x14ac:dyDescent="0.25">
      <c r="A291" s="15">
        <v>705</v>
      </c>
      <c r="B291">
        <v>2025</v>
      </c>
      <c r="C291"/>
      <c r="D291" s="12" t="s">
        <v>20</v>
      </c>
      <c r="E291">
        <v>159</v>
      </c>
      <c r="H291" s="12" t="s">
        <v>14</v>
      </c>
      <c r="I291">
        <v>1</v>
      </c>
    </row>
    <row r="292" spans="1:9" x14ac:dyDescent="0.25">
      <c r="A292" s="15">
        <v>711</v>
      </c>
      <c r="B292">
        <v>14</v>
      </c>
      <c r="C292"/>
      <c r="D292" s="12" t="s">
        <v>20</v>
      </c>
      <c r="E292">
        <v>381</v>
      </c>
      <c r="H292" s="12" t="s">
        <v>14</v>
      </c>
      <c r="I292">
        <v>83</v>
      </c>
    </row>
    <row r="293" spans="1:9" x14ac:dyDescent="0.25">
      <c r="A293" s="15">
        <v>715</v>
      </c>
      <c r="B293">
        <v>656</v>
      </c>
      <c r="C293"/>
      <c r="D293" s="12" t="s">
        <v>20</v>
      </c>
      <c r="E293">
        <v>194</v>
      </c>
      <c r="H293" s="12" t="s">
        <v>14</v>
      </c>
      <c r="I293">
        <v>2025</v>
      </c>
    </row>
    <row r="294" spans="1:9" x14ac:dyDescent="0.25">
      <c r="A294" s="15">
        <v>725</v>
      </c>
      <c r="B294">
        <v>1596</v>
      </c>
      <c r="C294"/>
      <c r="D294" s="12" t="s">
        <v>20</v>
      </c>
      <c r="E294">
        <v>106</v>
      </c>
      <c r="H294" s="12" t="s">
        <v>14</v>
      </c>
      <c r="I294">
        <v>14</v>
      </c>
    </row>
    <row r="295" spans="1:9" x14ac:dyDescent="0.25">
      <c r="A295" s="15">
        <v>728</v>
      </c>
      <c r="B295">
        <v>10</v>
      </c>
      <c r="C295"/>
      <c r="D295" s="12" t="s">
        <v>20</v>
      </c>
      <c r="E295">
        <v>142</v>
      </c>
      <c r="H295" s="12" t="s">
        <v>14</v>
      </c>
      <c r="I295">
        <v>656</v>
      </c>
    </row>
    <row r="296" spans="1:9" x14ac:dyDescent="0.25">
      <c r="A296" s="15">
        <v>732</v>
      </c>
      <c r="B296">
        <v>1121</v>
      </c>
      <c r="C296"/>
      <c r="D296" s="12" t="s">
        <v>20</v>
      </c>
      <c r="E296">
        <v>211</v>
      </c>
      <c r="H296" s="12" t="s">
        <v>14</v>
      </c>
      <c r="I296">
        <v>1596</v>
      </c>
    </row>
    <row r="297" spans="1:9" x14ac:dyDescent="0.25">
      <c r="A297" s="15">
        <v>738</v>
      </c>
      <c r="B297">
        <v>15</v>
      </c>
      <c r="C297"/>
      <c r="D297" s="12" t="s">
        <v>20</v>
      </c>
      <c r="E297">
        <v>2756</v>
      </c>
      <c r="H297" s="12" t="s">
        <v>14</v>
      </c>
      <c r="I297">
        <v>10</v>
      </c>
    </row>
    <row r="298" spans="1:9" x14ac:dyDescent="0.25">
      <c r="A298" s="15">
        <v>739</v>
      </c>
      <c r="B298">
        <v>191</v>
      </c>
      <c r="C298"/>
      <c r="D298" s="12" t="s">
        <v>20</v>
      </c>
      <c r="E298">
        <v>173</v>
      </c>
      <c r="H298" s="12" t="s">
        <v>14</v>
      </c>
      <c r="I298">
        <v>1121</v>
      </c>
    </row>
    <row r="299" spans="1:9" x14ac:dyDescent="0.25">
      <c r="A299" s="15">
        <v>740</v>
      </c>
      <c r="B299">
        <v>16</v>
      </c>
      <c r="C299"/>
      <c r="D299" s="12" t="s">
        <v>20</v>
      </c>
      <c r="E299">
        <v>87</v>
      </c>
      <c r="H299" s="12" t="s">
        <v>14</v>
      </c>
      <c r="I299">
        <v>15</v>
      </c>
    </row>
    <row r="300" spans="1:9" x14ac:dyDescent="0.25">
      <c r="A300" s="15">
        <v>743</v>
      </c>
      <c r="B300">
        <v>17</v>
      </c>
      <c r="C300"/>
      <c r="D300" s="12" t="s">
        <v>20</v>
      </c>
      <c r="E300">
        <v>1572</v>
      </c>
      <c r="H300" s="12" t="s">
        <v>14</v>
      </c>
      <c r="I300">
        <v>191</v>
      </c>
    </row>
    <row r="301" spans="1:9" x14ac:dyDescent="0.25">
      <c r="A301" s="15">
        <v>745</v>
      </c>
      <c r="B301">
        <v>34</v>
      </c>
      <c r="C301"/>
      <c r="D301" s="12" t="s">
        <v>20</v>
      </c>
      <c r="E301">
        <v>2346</v>
      </c>
      <c r="H301" s="12" t="s">
        <v>14</v>
      </c>
      <c r="I301">
        <v>16</v>
      </c>
    </row>
    <row r="302" spans="1:9" x14ac:dyDescent="0.25">
      <c r="A302" s="15">
        <v>750</v>
      </c>
      <c r="B302">
        <v>1</v>
      </c>
      <c r="C302"/>
      <c r="D302" s="12" t="s">
        <v>20</v>
      </c>
      <c r="E302">
        <v>115</v>
      </c>
      <c r="H302" s="12" t="s">
        <v>14</v>
      </c>
      <c r="I302">
        <v>17</v>
      </c>
    </row>
    <row r="303" spans="1:9" x14ac:dyDescent="0.25">
      <c r="A303" s="15">
        <v>759</v>
      </c>
      <c r="B303">
        <v>1274</v>
      </c>
      <c r="C303"/>
      <c r="D303" s="12" t="s">
        <v>20</v>
      </c>
      <c r="E303">
        <v>85</v>
      </c>
      <c r="H303" s="12" t="s">
        <v>14</v>
      </c>
      <c r="I303">
        <v>34</v>
      </c>
    </row>
    <row r="304" spans="1:9" x14ac:dyDescent="0.25">
      <c r="A304" s="15">
        <v>760</v>
      </c>
      <c r="B304">
        <v>210</v>
      </c>
      <c r="C304"/>
      <c r="D304" s="12" t="s">
        <v>20</v>
      </c>
      <c r="E304">
        <v>144</v>
      </c>
      <c r="H304" s="12" t="s">
        <v>14</v>
      </c>
      <c r="I304">
        <v>1</v>
      </c>
    </row>
    <row r="305" spans="1:9" x14ac:dyDescent="0.25">
      <c r="A305" s="15">
        <v>766</v>
      </c>
      <c r="B305">
        <v>248</v>
      </c>
      <c r="C305"/>
      <c r="D305" s="12" t="s">
        <v>20</v>
      </c>
      <c r="E305">
        <v>2443</v>
      </c>
      <c r="H305" s="12" t="s">
        <v>14</v>
      </c>
      <c r="I305">
        <v>1274</v>
      </c>
    </row>
    <row r="306" spans="1:9" x14ac:dyDescent="0.25">
      <c r="A306" s="15">
        <v>767</v>
      </c>
      <c r="B306">
        <v>513</v>
      </c>
      <c r="C306"/>
      <c r="D306" s="12" t="s">
        <v>20</v>
      </c>
      <c r="E306">
        <v>64</v>
      </c>
      <c r="H306" s="12" t="s">
        <v>14</v>
      </c>
      <c r="I306">
        <v>210</v>
      </c>
    </row>
    <row r="307" spans="1:9" x14ac:dyDescent="0.25">
      <c r="A307" s="15">
        <v>769</v>
      </c>
      <c r="B307">
        <v>3410</v>
      </c>
      <c r="C307"/>
      <c r="D307" s="12" t="s">
        <v>20</v>
      </c>
      <c r="E307">
        <v>268</v>
      </c>
      <c r="H307" s="12" t="s">
        <v>14</v>
      </c>
      <c r="I307">
        <v>248</v>
      </c>
    </row>
    <row r="308" spans="1:9" x14ac:dyDescent="0.25">
      <c r="A308" s="15">
        <v>775</v>
      </c>
      <c r="B308">
        <v>10</v>
      </c>
      <c r="C308"/>
      <c r="D308" s="12" t="s">
        <v>20</v>
      </c>
      <c r="E308">
        <v>195</v>
      </c>
      <c r="H308" s="12" t="s">
        <v>14</v>
      </c>
      <c r="I308">
        <v>513</v>
      </c>
    </row>
    <row r="309" spans="1:9" x14ac:dyDescent="0.25">
      <c r="A309" s="15">
        <v>776</v>
      </c>
      <c r="B309">
        <v>2201</v>
      </c>
      <c r="C309"/>
      <c r="D309" s="12" t="s">
        <v>20</v>
      </c>
      <c r="E309">
        <v>186</v>
      </c>
      <c r="H309" s="12" t="s">
        <v>14</v>
      </c>
      <c r="I309">
        <v>3410</v>
      </c>
    </row>
    <row r="310" spans="1:9" x14ac:dyDescent="0.25">
      <c r="A310" s="15">
        <v>777</v>
      </c>
      <c r="B310">
        <v>676</v>
      </c>
      <c r="C310"/>
      <c r="D310" s="12" t="s">
        <v>20</v>
      </c>
      <c r="E310">
        <v>460</v>
      </c>
      <c r="H310" s="12" t="s">
        <v>14</v>
      </c>
      <c r="I310">
        <v>10</v>
      </c>
    </row>
    <row r="311" spans="1:9" x14ac:dyDescent="0.25">
      <c r="A311" s="15">
        <v>779</v>
      </c>
      <c r="B311">
        <v>831</v>
      </c>
      <c r="C311"/>
      <c r="D311" s="12" t="s">
        <v>20</v>
      </c>
      <c r="E311">
        <v>2528</v>
      </c>
      <c r="H311" s="12" t="s">
        <v>14</v>
      </c>
      <c r="I311">
        <v>2201</v>
      </c>
    </row>
    <row r="312" spans="1:9" x14ac:dyDescent="0.25">
      <c r="A312" s="15">
        <v>787</v>
      </c>
      <c r="B312">
        <v>859</v>
      </c>
      <c r="C312"/>
      <c r="D312" s="12" t="s">
        <v>20</v>
      </c>
      <c r="E312">
        <v>3657</v>
      </c>
      <c r="H312" s="12" t="s">
        <v>14</v>
      </c>
      <c r="I312">
        <v>676</v>
      </c>
    </row>
    <row r="313" spans="1:9" x14ac:dyDescent="0.25">
      <c r="A313" s="15">
        <v>789</v>
      </c>
      <c r="B313">
        <v>45</v>
      </c>
      <c r="C313"/>
      <c r="D313" s="12" t="s">
        <v>20</v>
      </c>
      <c r="E313">
        <v>131</v>
      </c>
      <c r="H313" s="12" t="s">
        <v>14</v>
      </c>
      <c r="I313">
        <v>831</v>
      </c>
    </row>
    <row r="314" spans="1:9" x14ac:dyDescent="0.25">
      <c r="A314" s="15">
        <v>791</v>
      </c>
      <c r="B314">
        <v>6</v>
      </c>
      <c r="C314"/>
      <c r="D314" s="12" t="s">
        <v>20</v>
      </c>
      <c r="E314">
        <v>239</v>
      </c>
      <c r="H314" s="12" t="s">
        <v>14</v>
      </c>
      <c r="I314">
        <v>859</v>
      </c>
    </row>
    <row r="315" spans="1:9" x14ac:dyDescent="0.25">
      <c r="A315" s="15">
        <v>792</v>
      </c>
      <c r="B315">
        <v>7</v>
      </c>
      <c r="C315"/>
      <c r="D315" s="12" t="s">
        <v>20</v>
      </c>
      <c r="E315">
        <v>78</v>
      </c>
      <c r="H315" s="12" t="s">
        <v>14</v>
      </c>
      <c r="I315">
        <v>45</v>
      </c>
    </row>
    <row r="316" spans="1:9" x14ac:dyDescent="0.25">
      <c r="A316" s="15">
        <v>795</v>
      </c>
      <c r="B316">
        <v>31</v>
      </c>
      <c r="C316"/>
      <c r="D316" s="12" t="s">
        <v>20</v>
      </c>
      <c r="E316">
        <v>1773</v>
      </c>
      <c r="H316" s="12" t="s">
        <v>14</v>
      </c>
      <c r="I316">
        <v>6</v>
      </c>
    </row>
    <row r="317" spans="1:9" x14ac:dyDescent="0.25">
      <c r="A317" s="15">
        <v>796</v>
      </c>
      <c r="B317">
        <v>78</v>
      </c>
      <c r="C317"/>
      <c r="D317" s="12" t="s">
        <v>20</v>
      </c>
      <c r="E317">
        <v>32</v>
      </c>
      <c r="H317" s="12" t="s">
        <v>14</v>
      </c>
      <c r="I317">
        <v>7</v>
      </c>
    </row>
    <row r="318" spans="1:9" x14ac:dyDescent="0.25">
      <c r="A318" s="15">
        <v>799</v>
      </c>
      <c r="B318">
        <v>1225</v>
      </c>
      <c r="C318"/>
      <c r="D318" s="12" t="s">
        <v>20</v>
      </c>
      <c r="E318">
        <v>369</v>
      </c>
      <c r="H318" s="12" t="s">
        <v>14</v>
      </c>
      <c r="I318">
        <v>31</v>
      </c>
    </row>
    <row r="319" spans="1:9" x14ac:dyDescent="0.25">
      <c r="A319" s="15">
        <v>800</v>
      </c>
      <c r="B319">
        <v>1</v>
      </c>
      <c r="C319"/>
      <c r="D319" s="12" t="s">
        <v>20</v>
      </c>
      <c r="E319">
        <v>89</v>
      </c>
      <c r="H319" s="12" t="s">
        <v>14</v>
      </c>
      <c r="I319">
        <v>78</v>
      </c>
    </row>
    <row r="320" spans="1:9" x14ac:dyDescent="0.25">
      <c r="A320" s="15">
        <v>805</v>
      </c>
      <c r="B320">
        <v>67</v>
      </c>
      <c r="C320"/>
      <c r="D320" s="12" t="s">
        <v>20</v>
      </c>
      <c r="E320">
        <v>147</v>
      </c>
      <c r="H320" s="12" t="s">
        <v>14</v>
      </c>
      <c r="I320">
        <v>1225</v>
      </c>
    </row>
    <row r="321" spans="1:9" x14ac:dyDescent="0.25">
      <c r="A321" s="15">
        <v>808</v>
      </c>
      <c r="B321">
        <v>19</v>
      </c>
      <c r="C321"/>
      <c r="D321" s="12" t="s">
        <v>20</v>
      </c>
      <c r="E321">
        <v>126</v>
      </c>
      <c r="H321" s="12" t="s">
        <v>14</v>
      </c>
      <c r="I321">
        <v>1</v>
      </c>
    </row>
    <row r="322" spans="1:9" x14ac:dyDescent="0.25">
      <c r="A322" s="15">
        <v>809</v>
      </c>
      <c r="B322">
        <v>2108</v>
      </c>
      <c r="C322"/>
      <c r="D322" s="12" t="s">
        <v>20</v>
      </c>
      <c r="E322">
        <v>2218</v>
      </c>
      <c r="H322" s="12" t="s">
        <v>14</v>
      </c>
      <c r="I322">
        <v>67</v>
      </c>
    </row>
    <row r="323" spans="1:9" x14ac:dyDescent="0.25">
      <c r="A323" s="15">
        <v>811</v>
      </c>
      <c r="B323">
        <v>679</v>
      </c>
      <c r="C323"/>
      <c r="D323" s="12" t="s">
        <v>20</v>
      </c>
      <c r="E323">
        <v>202</v>
      </c>
      <c r="H323" s="12" t="s">
        <v>14</v>
      </c>
      <c r="I323">
        <v>19</v>
      </c>
    </row>
    <row r="324" spans="1:9" x14ac:dyDescent="0.25">
      <c r="A324" s="15">
        <v>814</v>
      </c>
      <c r="B324">
        <v>36</v>
      </c>
      <c r="C324"/>
      <c r="D324" s="12" t="s">
        <v>20</v>
      </c>
      <c r="E324">
        <v>140</v>
      </c>
      <c r="H324" s="12" t="s">
        <v>14</v>
      </c>
      <c r="I324">
        <v>2108</v>
      </c>
    </row>
    <row r="325" spans="1:9" x14ac:dyDescent="0.25">
      <c r="A325" s="15">
        <v>819</v>
      </c>
      <c r="B325">
        <v>47</v>
      </c>
      <c r="C325"/>
      <c r="D325" s="12" t="s">
        <v>20</v>
      </c>
      <c r="E325">
        <v>1052</v>
      </c>
      <c r="H325" s="12" t="s">
        <v>14</v>
      </c>
      <c r="I325">
        <v>679</v>
      </c>
    </row>
    <row r="326" spans="1:9" x14ac:dyDescent="0.25">
      <c r="A326" s="15">
        <v>828</v>
      </c>
      <c r="B326">
        <v>70</v>
      </c>
      <c r="C326"/>
      <c r="D326" s="12" t="s">
        <v>20</v>
      </c>
      <c r="E326">
        <v>247</v>
      </c>
      <c r="H326" s="12" t="s">
        <v>14</v>
      </c>
      <c r="I326">
        <v>36</v>
      </c>
    </row>
    <row r="327" spans="1:9" x14ac:dyDescent="0.25">
      <c r="A327" s="15">
        <v>829</v>
      </c>
      <c r="B327">
        <v>154</v>
      </c>
      <c r="C327"/>
      <c r="D327" s="12" t="s">
        <v>20</v>
      </c>
      <c r="E327">
        <v>84</v>
      </c>
      <c r="H327" s="12" t="s">
        <v>14</v>
      </c>
      <c r="I327">
        <v>47</v>
      </c>
    </row>
    <row r="328" spans="1:9" x14ac:dyDescent="0.25">
      <c r="A328" s="15">
        <v>830</v>
      </c>
      <c r="B328">
        <v>22</v>
      </c>
      <c r="C328"/>
      <c r="D328" s="12" t="s">
        <v>20</v>
      </c>
      <c r="E328">
        <v>88</v>
      </c>
      <c r="H328" s="12" t="s">
        <v>14</v>
      </c>
      <c r="I328">
        <v>70</v>
      </c>
    </row>
    <row r="329" spans="1:9" x14ac:dyDescent="0.25">
      <c r="A329" s="15">
        <v>835</v>
      </c>
      <c r="B329">
        <v>1758</v>
      </c>
      <c r="C329"/>
      <c r="D329" s="12" t="s">
        <v>20</v>
      </c>
      <c r="E329">
        <v>156</v>
      </c>
      <c r="H329" s="12" t="s">
        <v>14</v>
      </c>
      <c r="I329">
        <v>154</v>
      </c>
    </row>
    <row r="330" spans="1:9" x14ac:dyDescent="0.25">
      <c r="A330" s="15">
        <v>836</v>
      </c>
      <c r="B330">
        <v>94</v>
      </c>
      <c r="C330"/>
      <c r="D330" s="12" t="s">
        <v>20</v>
      </c>
      <c r="E330">
        <v>2985</v>
      </c>
      <c r="H330" s="12" t="s">
        <v>14</v>
      </c>
      <c r="I330">
        <v>22</v>
      </c>
    </row>
    <row r="331" spans="1:9" x14ac:dyDescent="0.25">
      <c r="A331" s="15">
        <v>843</v>
      </c>
      <c r="B331">
        <v>33</v>
      </c>
      <c r="C331"/>
      <c r="D331" s="12" t="s">
        <v>20</v>
      </c>
      <c r="E331">
        <v>762</v>
      </c>
      <c r="H331" s="12" t="s">
        <v>14</v>
      </c>
      <c r="I331">
        <v>1758</v>
      </c>
    </row>
    <row r="332" spans="1:9" x14ac:dyDescent="0.25">
      <c r="A332" s="15">
        <v>850</v>
      </c>
      <c r="B332">
        <v>1</v>
      </c>
      <c r="C332"/>
      <c r="D332" s="12" t="s">
        <v>20</v>
      </c>
      <c r="E332">
        <v>554</v>
      </c>
      <c r="H332" s="12" t="s">
        <v>14</v>
      </c>
      <c r="I332">
        <v>94</v>
      </c>
    </row>
    <row r="333" spans="1:9" x14ac:dyDescent="0.25">
      <c r="A333" s="15">
        <v>852</v>
      </c>
      <c r="B333">
        <v>31</v>
      </c>
      <c r="C333"/>
      <c r="D333" s="12" t="s">
        <v>20</v>
      </c>
      <c r="E333">
        <v>135</v>
      </c>
      <c r="H333" s="12" t="s">
        <v>14</v>
      </c>
      <c r="I333">
        <v>33</v>
      </c>
    </row>
    <row r="334" spans="1:9" x14ac:dyDescent="0.25">
      <c r="A334" s="15">
        <v>858</v>
      </c>
      <c r="B334">
        <v>35</v>
      </c>
      <c r="C334"/>
      <c r="D334" s="12" t="s">
        <v>20</v>
      </c>
      <c r="E334">
        <v>122</v>
      </c>
      <c r="H334" s="12" t="s">
        <v>14</v>
      </c>
      <c r="I334">
        <v>1</v>
      </c>
    </row>
    <row r="335" spans="1:9" x14ac:dyDescent="0.25">
      <c r="A335" s="15">
        <v>859</v>
      </c>
      <c r="B335">
        <v>63</v>
      </c>
      <c r="C335"/>
      <c r="D335" s="12" t="s">
        <v>20</v>
      </c>
      <c r="E335">
        <v>221</v>
      </c>
      <c r="H335" s="12" t="s">
        <v>14</v>
      </c>
      <c r="I335">
        <v>31</v>
      </c>
    </row>
    <row r="336" spans="1:9" x14ac:dyDescent="0.25">
      <c r="A336" s="15">
        <v>869</v>
      </c>
      <c r="B336">
        <v>526</v>
      </c>
      <c r="C336"/>
      <c r="D336" s="12" t="s">
        <v>20</v>
      </c>
      <c r="E336">
        <v>126</v>
      </c>
      <c r="H336" s="12" t="s">
        <v>14</v>
      </c>
      <c r="I336">
        <v>35</v>
      </c>
    </row>
    <row r="337" spans="1:9" x14ac:dyDescent="0.25">
      <c r="A337" s="15">
        <v>870</v>
      </c>
      <c r="B337">
        <v>121</v>
      </c>
      <c r="C337"/>
      <c r="D337" s="12" t="s">
        <v>20</v>
      </c>
      <c r="E337">
        <v>1022</v>
      </c>
      <c r="H337" s="12" t="s">
        <v>14</v>
      </c>
      <c r="I337">
        <v>63</v>
      </c>
    </row>
    <row r="338" spans="1:9" x14ac:dyDescent="0.25">
      <c r="A338" s="15">
        <v>875</v>
      </c>
      <c r="B338">
        <v>67</v>
      </c>
      <c r="C338"/>
      <c r="D338" s="12" t="s">
        <v>20</v>
      </c>
      <c r="E338">
        <v>3177</v>
      </c>
      <c r="H338" s="12" t="s">
        <v>14</v>
      </c>
      <c r="I338">
        <v>526</v>
      </c>
    </row>
    <row r="339" spans="1:9" x14ac:dyDescent="0.25">
      <c r="A339" s="15">
        <v>876</v>
      </c>
      <c r="B339">
        <v>57</v>
      </c>
      <c r="C339"/>
      <c r="D339" s="12" t="s">
        <v>20</v>
      </c>
      <c r="E339">
        <v>198</v>
      </c>
      <c r="H339" s="12" t="s">
        <v>14</v>
      </c>
      <c r="I339">
        <v>121</v>
      </c>
    </row>
    <row r="340" spans="1:9" x14ac:dyDescent="0.25">
      <c r="A340" s="15">
        <v>877</v>
      </c>
      <c r="B340">
        <v>1229</v>
      </c>
      <c r="C340"/>
      <c r="D340" s="12" t="s">
        <v>20</v>
      </c>
      <c r="E340">
        <v>85</v>
      </c>
      <c r="H340" s="12" t="s">
        <v>14</v>
      </c>
      <c r="I340">
        <v>67</v>
      </c>
    </row>
    <row r="341" spans="1:9" x14ac:dyDescent="0.25">
      <c r="A341" s="15">
        <v>878</v>
      </c>
      <c r="B341">
        <v>12</v>
      </c>
      <c r="C341"/>
      <c r="D341" s="12" t="s">
        <v>20</v>
      </c>
      <c r="E341">
        <v>3596</v>
      </c>
      <c r="H341" s="12" t="s">
        <v>14</v>
      </c>
      <c r="I341">
        <v>57</v>
      </c>
    </row>
    <row r="342" spans="1:9" x14ac:dyDescent="0.25">
      <c r="A342" s="15">
        <v>881</v>
      </c>
      <c r="B342">
        <v>452</v>
      </c>
      <c r="C342"/>
      <c r="D342" s="12" t="s">
        <v>20</v>
      </c>
      <c r="E342">
        <v>244</v>
      </c>
      <c r="H342" s="12" t="s">
        <v>14</v>
      </c>
      <c r="I342">
        <v>1229</v>
      </c>
    </row>
    <row r="343" spans="1:9" x14ac:dyDescent="0.25">
      <c r="A343" s="15">
        <v>884</v>
      </c>
      <c r="B343">
        <v>1886</v>
      </c>
      <c r="C343"/>
      <c r="D343" s="12" t="s">
        <v>20</v>
      </c>
      <c r="E343">
        <v>5180</v>
      </c>
      <c r="H343" s="12" t="s">
        <v>14</v>
      </c>
      <c r="I343">
        <v>12</v>
      </c>
    </row>
    <row r="344" spans="1:9" x14ac:dyDescent="0.25">
      <c r="A344" s="15">
        <v>886</v>
      </c>
      <c r="B344">
        <v>1825</v>
      </c>
      <c r="C344"/>
      <c r="D344" s="12" t="s">
        <v>20</v>
      </c>
      <c r="E344">
        <v>589</v>
      </c>
      <c r="H344" s="12" t="s">
        <v>14</v>
      </c>
      <c r="I344">
        <v>452</v>
      </c>
    </row>
    <row r="345" spans="1:9" x14ac:dyDescent="0.25">
      <c r="A345" s="15">
        <v>887</v>
      </c>
      <c r="B345">
        <v>31</v>
      </c>
      <c r="C345"/>
      <c r="D345" s="12" t="s">
        <v>20</v>
      </c>
      <c r="E345">
        <v>2725</v>
      </c>
      <c r="H345" s="12" t="s">
        <v>14</v>
      </c>
      <c r="I345">
        <v>1886</v>
      </c>
    </row>
    <row r="346" spans="1:9" x14ac:dyDescent="0.25">
      <c r="A346" s="15">
        <v>895</v>
      </c>
      <c r="B346">
        <v>107</v>
      </c>
      <c r="C346"/>
      <c r="D346" s="12" t="s">
        <v>20</v>
      </c>
      <c r="E346">
        <v>300</v>
      </c>
      <c r="H346" s="12" t="s">
        <v>14</v>
      </c>
      <c r="I346">
        <v>1825</v>
      </c>
    </row>
    <row r="347" spans="1:9" x14ac:dyDescent="0.25">
      <c r="A347" s="15">
        <v>897</v>
      </c>
      <c r="B347">
        <v>27</v>
      </c>
      <c r="C347"/>
      <c r="D347" s="12" t="s">
        <v>20</v>
      </c>
      <c r="E347">
        <v>144</v>
      </c>
      <c r="H347" s="12" t="s">
        <v>14</v>
      </c>
      <c r="I347">
        <v>31</v>
      </c>
    </row>
    <row r="348" spans="1:9" x14ac:dyDescent="0.25">
      <c r="A348" s="15">
        <v>898</v>
      </c>
      <c r="B348">
        <v>1221</v>
      </c>
      <c r="C348"/>
      <c r="D348" s="12" t="s">
        <v>20</v>
      </c>
      <c r="E348">
        <v>87</v>
      </c>
      <c r="H348" s="12" t="s">
        <v>14</v>
      </c>
      <c r="I348">
        <v>107</v>
      </c>
    </row>
    <row r="349" spans="1:9" x14ac:dyDescent="0.25">
      <c r="A349" s="15">
        <v>900</v>
      </c>
      <c r="B349">
        <v>1</v>
      </c>
      <c r="C349"/>
      <c r="D349" s="12" t="s">
        <v>20</v>
      </c>
      <c r="E349">
        <v>3116</v>
      </c>
      <c r="H349" s="12" t="s">
        <v>14</v>
      </c>
      <c r="I349">
        <v>27</v>
      </c>
    </row>
    <row r="350" spans="1:9" x14ac:dyDescent="0.25">
      <c r="A350" s="15">
        <v>904</v>
      </c>
      <c r="B350">
        <v>16</v>
      </c>
      <c r="C350"/>
      <c r="D350" s="12" t="s">
        <v>20</v>
      </c>
      <c r="E350">
        <v>909</v>
      </c>
      <c r="H350" s="12" t="s">
        <v>14</v>
      </c>
      <c r="I350">
        <v>1221</v>
      </c>
    </row>
    <row r="351" spans="1:9" x14ac:dyDescent="0.25">
      <c r="A351" s="15">
        <v>907</v>
      </c>
      <c r="B351">
        <v>41</v>
      </c>
      <c r="C351"/>
      <c r="D351" s="12" t="s">
        <v>20</v>
      </c>
      <c r="E351">
        <v>1613</v>
      </c>
      <c r="H351" s="12" t="s">
        <v>14</v>
      </c>
      <c r="I351">
        <v>1</v>
      </c>
    </row>
    <row r="352" spans="1:9" x14ac:dyDescent="0.25">
      <c r="A352" s="15">
        <v>913</v>
      </c>
      <c r="B352">
        <v>523</v>
      </c>
      <c r="C352"/>
      <c r="D352" s="12" t="s">
        <v>20</v>
      </c>
      <c r="E352">
        <v>136</v>
      </c>
      <c r="H352" s="12" t="s">
        <v>14</v>
      </c>
      <c r="I352">
        <v>16</v>
      </c>
    </row>
    <row r="353" spans="1:9" x14ac:dyDescent="0.25">
      <c r="A353" s="15">
        <v>914</v>
      </c>
      <c r="B353">
        <v>141</v>
      </c>
      <c r="C353"/>
      <c r="D353" s="12" t="s">
        <v>20</v>
      </c>
      <c r="E353">
        <v>130</v>
      </c>
      <c r="H353" s="12" t="s">
        <v>14</v>
      </c>
      <c r="I353">
        <v>41</v>
      </c>
    </row>
    <row r="354" spans="1:9" x14ac:dyDescent="0.25">
      <c r="A354" s="15">
        <v>916</v>
      </c>
      <c r="B354">
        <v>52</v>
      </c>
      <c r="C354"/>
      <c r="D354" s="12" t="s">
        <v>20</v>
      </c>
      <c r="E354">
        <v>102</v>
      </c>
      <c r="H354" s="12" t="s">
        <v>14</v>
      </c>
      <c r="I354">
        <v>523</v>
      </c>
    </row>
    <row r="355" spans="1:9" x14ac:dyDescent="0.25">
      <c r="A355" s="15">
        <v>919</v>
      </c>
      <c r="B355">
        <v>225</v>
      </c>
      <c r="C355"/>
      <c r="D355" s="12" t="s">
        <v>20</v>
      </c>
      <c r="E355">
        <v>4006</v>
      </c>
      <c r="H355" s="12" t="s">
        <v>14</v>
      </c>
      <c r="I355">
        <v>141</v>
      </c>
    </row>
    <row r="356" spans="1:9" x14ac:dyDescent="0.25">
      <c r="A356" s="15">
        <v>921</v>
      </c>
      <c r="B356">
        <v>38</v>
      </c>
      <c r="C356"/>
      <c r="D356" s="12" t="s">
        <v>20</v>
      </c>
      <c r="E356">
        <v>1629</v>
      </c>
      <c r="H356" s="12" t="s">
        <v>14</v>
      </c>
      <c r="I356">
        <v>52</v>
      </c>
    </row>
    <row r="357" spans="1:9" x14ac:dyDescent="0.25">
      <c r="A357" s="15">
        <v>926</v>
      </c>
      <c r="B357">
        <v>15</v>
      </c>
      <c r="C357"/>
      <c r="D357" s="12" t="s">
        <v>20</v>
      </c>
      <c r="E357">
        <v>2188</v>
      </c>
      <c r="H357" s="12" t="s">
        <v>14</v>
      </c>
      <c r="I357">
        <v>225</v>
      </c>
    </row>
    <row r="358" spans="1:9" x14ac:dyDescent="0.25">
      <c r="A358" s="15">
        <v>927</v>
      </c>
      <c r="B358">
        <v>37</v>
      </c>
      <c r="C358"/>
      <c r="D358" s="12" t="s">
        <v>20</v>
      </c>
      <c r="E358">
        <v>2409</v>
      </c>
      <c r="H358" s="12" t="s">
        <v>14</v>
      </c>
      <c r="I358">
        <v>38</v>
      </c>
    </row>
    <row r="359" spans="1:9" x14ac:dyDescent="0.25">
      <c r="A359" s="15">
        <v>931</v>
      </c>
      <c r="B359">
        <v>112</v>
      </c>
      <c r="C359"/>
      <c r="D359" s="12" t="s">
        <v>20</v>
      </c>
      <c r="E359">
        <v>194</v>
      </c>
      <c r="H359" s="12" t="s">
        <v>14</v>
      </c>
      <c r="I359">
        <v>15</v>
      </c>
    </row>
    <row r="360" spans="1:9" x14ac:dyDescent="0.25">
      <c r="A360" s="15">
        <v>936</v>
      </c>
      <c r="B360">
        <v>21</v>
      </c>
      <c r="C360"/>
      <c r="D360" s="12" t="s">
        <v>20</v>
      </c>
      <c r="E360">
        <v>1140</v>
      </c>
      <c r="H360" s="12" t="s">
        <v>14</v>
      </c>
      <c r="I360">
        <v>37</v>
      </c>
    </row>
    <row r="361" spans="1:9" x14ac:dyDescent="0.25">
      <c r="A361" s="15">
        <v>939</v>
      </c>
      <c r="B361">
        <v>67</v>
      </c>
      <c r="C361"/>
      <c r="D361" s="12" t="s">
        <v>20</v>
      </c>
      <c r="E361">
        <v>102</v>
      </c>
      <c r="H361" s="12" t="s">
        <v>14</v>
      </c>
      <c r="I361">
        <v>112</v>
      </c>
    </row>
    <row r="362" spans="1:9" x14ac:dyDescent="0.25">
      <c r="A362" s="15">
        <v>941</v>
      </c>
      <c r="B362">
        <v>78</v>
      </c>
      <c r="C362"/>
      <c r="D362" s="12" t="s">
        <v>20</v>
      </c>
      <c r="E362">
        <v>2857</v>
      </c>
      <c r="H362" s="12" t="s">
        <v>14</v>
      </c>
      <c r="I362">
        <v>21</v>
      </c>
    </row>
    <row r="363" spans="1:9" x14ac:dyDescent="0.25">
      <c r="A363" s="15">
        <v>942</v>
      </c>
      <c r="B363">
        <v>67</v>
      </c>
      <c r="C363"/>
      <c r="D363" s="12" t="s">
        <v>20</v>
      </c>
      <c r="E363">
        <v>107</v>
      </c>
      <c r="H363" s="12" t="s">
        <v>14</v>
      </c>
      <c r="I363">
        <v>67</v>
      </c>
    </row>
    <row r="364" spans="1:9" x14ac:dyDescent="0.25">
      <c r="A364" s="15">
        <v>944</v>
      </c>
      <c r="B364">
        <v>263</v>
      </c>
      <c r="C364"/>
      <c r="D364" s="12" t="s">
        <v>20</v>
      </c>
      <c r="E364">
        <v>160</v>
      </c>
      <c r="H364" s="12" t="s">
        <v>14</v>
      </c>
      <c r="I364">
        <v>78</v>
      </c>
    </row>
    <row r="365" spans="1:9" x14ac:dyDescent="0.25">
      <c r="A365" s="15">
        <v>945</v>
      </c>
      <c r="B365">
        <v>1691</v>
      </c>
      <c r="C365"/>
      <c r="D365" s="12" t="s">
        <v>20</v>
      </c>
      <c r="E365">
        <v>2230</v>
      </c>
      <c r="H365" s="12" t="s">
        <v>14</v>
      </c>
      <c r="I365">
        <v>67</v>
      </c>
    </row>
    <row r="366" spans="1:9" x14ac:dyDescent="0.25">
      <c r="A366" s="15">
        <v>946</v>
      </c>
      <c r="B366">
        <v>181</v>
      </c>
      <c r="C366"/>
      <c r="D366" s="12" t="s">
        <v>20</v>
      </c>
      <c r="E366">
        <v>316</v>
      </c>
      <c r="H366" s="12" t="s">
        <v>14</v>
      </c>
      <c r="I366">
        <v>263</v>
      </c>
    </row>
    <row r="367" spans="1:9" x14ac:dyDescent="0.25">
      <c r="A367" s="15">
        <v>947</v>
      </c>
      <c r="B367">
        <v>13</v>
      </c>
      <c r="C367"/>
      <c r="D367" s="12" t="s">
        <v>20</v>
      </c>
      <c r="E367">
        <v>117</v>
      </c>
      <c r="H367" s="12" t="s">
        <v>14</v>
      </c>
      <c r="I367">
        <v>1691</v>
      </c>
    </row>
    <row r="368" spans="1:9" x14ac:dyDescent="0.25">
      <c r="A368" s="15">
        <v>950</v>
      </c>
      <c r="B368">
        <v>1</v>
      </c>
      <c r="C368"/>
      <c r="D368" s="12" t="s">
        <v>20</v>
      </c>
      <c r="E368">
        <v>6406</v>
      </c>
      <c r="H368" s="12" t="s">
        <v>14</v>
      </c>
      <c r="I368">
        <v>181</v>
      </c>
    </row>
    <row r="369" spans="1:9" x14ac:dyDescent="0.25">
      <c r="A369" s="15">
        <v>953</v>
      </c>
      <c r="B369">
        <v>21</v>
      </c>
      <c r="C369"/>
      <c r="D369" s="12" t="s">
        <v>20</v>
      </c>
      <c r="E369">
        <v>192</v>
      </c>
      <c r="H369" s="12" t="s">
        <v>14</v>
      </c>
      <c r="I369">
        <v>13</v>
      </c>
    </row>
    <row r="370" spans="1:9" x14ac:dyDescent="0.25">
      <c r="A370" s="15">
        <v>956</v>
      </c>
      <c r="B370">
        <v>830</v>
      </c>
      <c r="C370"/>
      <c r="D370" s="12" t="s">
        <v>20</v>
      </c>
      <c r="E370">
        <v>26</v>
      </c>
      <c r="H370" s="12" t="s">
        <v>14</v>
      </c>
      <c r="I370">
        <v>1</v>
      </c>
    </row>
    <row r="371" spans="1:9" x14ac:dyDescent="0.25">
      <c r="A371" s="15">
        <v>959</v>
      </c>
      <c r="B371">
        <v>130</v>
      </c>
      <c r="C371"/>
      <c r="D371" s="12" t="s">
        <v>20</v>
      </c>
      <c r="E371">
        <v>723</v>
      </c>
      <c r="H371" s="12" t="s">
        <v>14</v>
      </c>
      <c r="I371">
        <v>21</v>
      </c>
    </row>
    <row r="372" spans="1:9" x14ac:dyDescent="0.25">
      <c r="A372" s="15">
        <v>960</v>
      </c>
      <c r="B372">
        <v>55</v>
      </c>
      <c r="C372"/>
      <c r="D372" s="12" t="s">
        <v>20</v>
      </c>
      <c r="E372">
        <v>170</v>
      </c>
      <c r="H372" s="12" t="s">
        <v>14</v>
      </c>
      <c r="I372">
        <v>830</v>
      </c>
    </row>
    <row r="373" spans="1:9" x14ac:dyDescent="0.25">
      <c r="A373" s="15">
        <v>963</v>
      </c>
      <c r="B373">
        <v>114</v>
      </c>
      <c r="C373"/>
      <c r="D373" s="12" t="s">
        <v>20</v>
      </c>
      <c r="E373">
        <v>238</v>
      </c>
      <c r="H373" s="12" t="s">
        <v>14</v>
      </c>
      <c r="I373">
        <v>130</v>
      </c>
    </row>
    <row r="374" spans="1:9" x14ac:dyDescent="0.25">
      <c r="A374" s="15">
        <v>970</v>
      </c>
      <c r="B374">
        <v>594</v>
      </c>
      <c r="C374"/>
      <c r="D374" s="12" t="s">
        <v>20</v>
      </c>
      <c r="E374">
        <v>55</v>
      </c>
      <c r="H374" s="12" t="s">
        <v>14</v>
      </c>
      <c r="I374">
        <v>55</v>
      </c>
    </row>
    <row r="375" spans="1:9" x14ac:dyDescent="0.25">
      <c r="A375" s="15">
        <v>971</v>
      </c>
      <c r="B375">
        <v>24</v>
      </c>
      <c r="C375"/>
      <c r="D375" s="12" t="s">
        <v>20</v>
      </c>
      <c r="E375">
        <v>128</v>
      </c>
      <c r="H375" s="12" t="s">
        <v>14</v>
      </c>
      <c r="I375">
        <v>114</v>
      </c>
    </row>
    <row r="376" spans="1:9" x14ac:dyDescent="0.25">
      <c r="A376" s="15">
        <v>973</v>
      </c>
      <c r="B376">
        <v>252</v>
      </c>
      <c r="C376"/>
      <c r="D376" s="12" t="s">
        <v>20</v>
      </c>
      <c r="E376">
        <v>2144</v>
      </c>
      <c r="H376" s="12" t="s">
        <v>14</v>
      </c>
      <c r="I376">
        <v>594</v>
      </c>
    </row>
    <row r="377" spans="1:9" x14ac:dyDescent="0.25">
      <c r="A377" s="15">
        <v>977</v>
      </c>
      <c r="B377">
        <v>67</v>
      </c>
      <c r="C377"/>
      <c r="D377" s="12" t="s">
        <v>20</v>
      </c>
      <c r="E377">
        <v>2693</v>
      </c>
      <c r="H377" s="12" t="s">
        <v>14</v>
      </c>
      <c r="I377">
        <v>24</v>
      </c>
    </row>
    <row r="378" spans="1:9" x14ac:dyDescent="0.25">
      <c r="A378" s="15">
        <v>980</v>
      </c>
      <c r="B378">
        <v>742</v>
      </c>
      <c r="C378"/>
      <c r="D378" s="12" t="s">
        <v>20</v>
      </c>
      <c r="E378">
        <v>432</v>
      </c>
      <c r="H378" s="12" t="s">
        <v>14</v>
      </c>
      <c r="I378">
        <v>252</v>
      </c>
    </row>
    <row r="379" spans="1:9" x14ac:dyDescent="0.25">
      <c r="A379" s="15">
        <v>982</v>
      </c>
      <c r="B379">
        <v>75</v>
      </c>
      <c r="C379"/>
      <c r="D379" s="12" t="s">
        <v>20</v>
      </c>
      <c r="E379">
        <v>189</v>
      </c>
      <c r="H379" s="12" t="s">
        <v>14</v>
      </c>
      <c r="I379">
        <v>67</v>
      </c>
    </row>
    <row r="380" spans="1:9" x14ac:dyDescent="0.25">
      <c r="A380" s="15">
        <v>985</v>
      </c>
      <c r="B380">
        <v>4405</v>
      </c>
      <c r="C380"/>
      <c r="D380" s="12" t="s">
        <v>20</v>
      </c>
      <c r="E380">
        <v>154</v>
      </c>
      <c r="H380" s="12" t="s">
        <v>14</v>
      </c>
      <c r="I380">
        <v>742</v>
      </c>
    </row>
    <row r="381" spans="1:9" x14ac:dyDescent="0.25">
      <c r="A381" s="15">
        <v>986</v>
      </c>
      <c r="B381">
        <v>92</v>
      </c>
      <c r="C381"/>
      <c r="D381" s="12" t="s">
        <v>20</v>
      </c>
      <c r="E381">
        <v>96</v>
      </c>
      <c r="H381" s="12" t="s">
        <v>14</v>
      </c>
      <c r="I381">
        <v>75</v>
      </c>
    </row>
    <row r="382" spans="1:9" x14ac:dyDescent="0.25">
      <c r="A382" s="15">
        <v>988</v>
      </c>
      <c r="B382">
        <v>64</v>
      </c>
      <c r="C382"/>
      <c r="D382" s="12" t="s">
        <v>20</v>
      </c>
      <c r="E382">
        <v>3063</v>
      </c>
      <c r="H382" s="12" t="s">
        <v>14</v>
      </c>
      <c r="I382">
        <v>4405</v>
      </c>
    </row>
    <row r="383" spans="1:9" x14ac:dyDescent="0.25">
      <c r="A383" s="15">
        <v>990</v>
      </c>
      <c r="B383">
        <v>64</v>
      </c>
      <c r="C383"/>
      <c r="D383" s="12" t="s">
        <v>20</v>
      </c>
      <c r="E383">
        <v>2266</v>
      </c>
      <c r="H383" s="12" t="s">
        <v>14</v>
      </c>
      <c r="I383">
        <v>92</v>
      </c>
    </row>
    <row r="384" spans="1:9" x14ac:dyDescent="0.25">
      <c r="A384" s="15">
        <v>994</v>
      </c>
      <c r="B384">
        <v>842</v>
      </c>
      <c r="C384"/>
      <c r="D384" s="12" t="s">
        <v>20</v>
      </c>
      <c r="E384">
        <v>194</v>
      </c>
      <c r="H384" s="12" t="s">
        <v>14</v>
      </c>
      <c r="I384">
        <v>64</v>
      </c>
    </row>
    <row r="385" spans="1:9" x14ac:dyDescent="0.25">
      <c r="A385" s="15">
        <v>996</v>
      </c>
      <c r="B385">
        <v>112</v>
      </c>
      <c r="C385"/>
      <c r="D385" s="12" t="s">
        <v>20</v>
      </c>
      <c r="E385">
        <v>129</v>
      </c>
      <c r="H385" s="12" t="s">
        <v>14</v>
      </c>
      <c r="I385">
        <v>64</v>
      </c>
    </row>
    <row r="386" spans="1:9" x14ac:dyDescent="0.25">
      <c r="A386" s="15">
        <v>998</v>
      </c>
      <c r="B386">
        <v>374</v>
      </c>
      <c r="C386"/>
      <c r="D386" s="12" t="s">
        <v>20</v>
      </c>
      <c r="E386">
        <v>375</v>
      </c>
      <c r="H386" s="12" t="s">
        <v>14</v>
      </c>
      <c r="I386">
        <v>842</v>
      </c>
    </row>
    <row r="387" spans="1:9" x14ac:dyDescent="0.25">
      <c r="A387" s="7" t="s">
        <v>47</v>
      </c>
      <c r="B387">
        <v>583.92857142857144</v>
      </c>
      <c r="C387"/>
      <c r="D387" s="12" t="s">
        <v>20</v>
      </c>
      <c r="E387">
        <v>409</v>
      </c>
      <c r="H387" s="12" t="s">
        <v>14</v>
      </c>
      <c r="I387">
        <v>112</v>
      </c>
    </row>
    <row r="388" spans="1:9" x14ac:dyDescent="0.25">
      <c r="A388" s="7" t="s">
        <v>20</v>
      </c>
      <c r="B388">
        <v>851.14690265486729</v>
      </c>
      <c r="C388"/>
      <c r="D388" s="12" t="s">
        <v>20</v>
      </c>
      <c r="E388">
        <v>234</v>
      </c>
      <c r="H388" s="12" t="s">
        <v>14</v>
      </c>
      <c r="I388">
        <v>374</v>
      </c>
    </row>
    <row r="389" spans="1:9" x14ac:dyDescent="0.25">
      <c r="A389" s="7" t="s">
        <v>2067</v>
      </c>
      <c r="B389">
        <v>727.005</v>
      </c>
      <c r="C389"/>
      <c r="D389" s="12" t="s">
        <v>20</v>
      </c>
      <c r="E389">
        <v>3016</v>
      </c>
    </row>
    <row r="390" spans="1:9" x14ac:dyDescent="0.25">
      <c r="A390"/>
      <c r="B390"/>
      <c r="C390"/>
      <c r="D390" s="12" t="s">
        <v>20</v>
      </c>
      <c r="E390">
        <v>264</v>
      </c>
    </row>
    <row r="391" spans="1:9" x14ac:dyDescent="0.25">
      <c r="A391"/>
      <c r="B391"/>
      <c r="C391"/>
      <c r="D391" s="12" t="s">
        <v>20</v>
      </c>
      <c r="E391">
        <v>272</v>
      </c>
    </row>
    <row r="392" spans="1:9" x14ac:dyDescent="0.25">
      <c r="A392"/>
      <c r="B392"/>
      <c r="C392"/>
      <c r="D392" s="12" t="s">
        <v>20</v>
      </c>
      <c r="E392">
        <v>419</v>
      </c>
    </row>
    <row r="393" spans="1:9" x14ac:dyDescent="0.25">
      <c r="A393"/>
      <c r="B393"/>
      <c r="C393"/>
      <c r="D393" s="12" t="s">
        <v>20</v>
      </c>
      <c r="E393">
        <v>1621</v>
      </c>
    </row>
    <row r="394" spans="1:9" x14ac:dyDescent="0.25">
      <c r="A394"/>
      <c r="B394"/>
      <c r="C394"/>
      <c r="D394" s="12" t="s">
        <v>20</v>
      </c>
      <c r="E394">
        <v>1101</v>
      </c>
    </row>
    <row r="395" spans="1:9" x14ac:dyDescent="0.25">
      <c r="A395"/>
      <c r="B395"/>
      <c r="C395"/>
      <c r="D395" s="12" t="s">
        <v>20</v>
      </c>
      <c r="E395">
        <v>1073</v>
      </c>
    </row>
    <row r="396" spans="1:9" x14ac:dyDescent="0.25">
      <c r="A396"/>
      <c r="B396"/>
      <c r="C396"/>
      <c r="D396" s="12" t="s">
        <v>20</v>
      </c>
      <c r="E396">
        <v>331</v>
      </c>
    </row>
    <row r="397" spans="1:9" x14ac:dyDescent="0.25">
      <c r="A397"/>
      <c r="B397"/>
      <c r="C397"/>
      <c r="D397" s="12" t="s">
        <v>20</v>
      </c>
      <c r="E397">
        <v>1170</v>
      </c>
    </row>
    <row r="398" spans="1:9" x14ac:dyDescent="0.25">
      <c r="A398"/>
      <c r="B398"/>
      <c r="C398"/>
      <c r="D398" s="12" t="s">
        <v>20</v>
      </c>
      <c r="E398">
        <v>363</v>
      </c>
    </row>
    <row r="399" spans="1:9" x14ac:dyDescent="0.25">
      <c r="A399"/>
      <c r="B399"/>
      <c r="C399"/>
      <c r="D399" s="12" t="s">
        <v>20</v>
      </c>
      <c r="E399">
        <v>103</v>
      </c>
    </row>
    <row r="400" spans="1:9" x14ac:dyDescent="0.25">
      <c r="A400"/>
      <c r="B400"/>
      <c r="C400"/>
      <c r="D400" s="12" t="s">
        <v>20</v>
      </c>
      <c r="E400">
        <v>147</v>
      </c>
    </row>
    <row r="401" spans="1:5" x14ac:dyDescent="0.25">
      <c r="A401"/>
      <c r="B401"/>
      <c r="C401"/>
      <c r="D401" s="12" t="s">
        <v>20</v>
      </c>
      <c r="E401">
        <v>110</v>
      </c>
    </row>
    <row r="402" spans="1:5" x14ac:dyDescent="0.25">
      <c r="A402"/>
      <c r="B402"/>
      <c r="C402"/>
      <c r="D402" s="12" t="s">
        <v>20</v>
      </c>
      <c r="E402">
        <v>134</v>
      </c>
    </row>
    <row r="403" spans="1:5" x14ac:dyDescent="0.25">
      <c r="A403"/>
      <c r="B403"/>
      <c r="C403"/>
      <c r="D403" s="12" t="s">
        <v>20</v>
      </c>
      <c r="E403">
        <v>269</v>
      </c>
    </row>
    <row r="404" spans="1:5" x14ac:dyDescent="0.25">
      <c r="A404"/>
      <c r="B404"/>
      <c r="C404"/>
      <c r="D404" s="12" t="s">
        <v>20</v>
      </c>
      <c r="E404">
        <v>175</v>
      </c>
    </row>
    <row r="405" spans="1:5" x14ac:dyDescent="0.25">
      <c r="A405"/>
      <c r="B405"/>
      <c r="C405"/>
      <c r="D405" s="12" t="s">
        <v>20</v>
      </c>
      <c r="E405">
        <v>69</v>
      </c>
    </row>
    <row r="406" spans="1:5" x14ac:dyDescent="0.25">
      <c r="A406"/>
      <c r="B406"/>
      <c r="C406"/>
      <c r="D406" s="12" t="s">
        <v>20</v>
      </c>
      <c r="E406">
        <v>190</v>
      </c>
    </row>
    <row r="407" spans="1:5" x14ac:dyDescent="0.25">
      <c r="A407"/>
      <c r="B407"/>
      <c r="C407"/>
      <c r="D407" s="12" t="s">
        <v>20</v>
      </c>
      <c r="E407">
        <v>237</v>
      </c>
    </row>
    <row r="408" spans="1:5" x14ac:dyDescent="0.25">
      <c r="A408"/>
      <c r="B408"/>
      <c r="C408"/>
      <c r="D408" s="12" t="s">
        <v>20</v>
      </c>
      <c r="E408">
        <v>196</v>
      </c>
    </row>
    <row r="409" spans="1:5" x14ac:dyDescent="0.25">
      <c r="A409"/>
      <c r="B409"/>
      <c r="C409"/>
      <c r="D409" s="12" t="s">
        <v>20</v>
      </c>
      <c r="E409">
        <v>7295</v>
      </c>
    </row>
    <row r="410" spans="1:5" x14ac:dyDescent="0.25">
      <c r="A410"/>
      <c r="B410"/>
      <c r="C410"/>
      <c r="D410" s="12" t="s">
        <v>20</v>
      </c>
      <c r="E410">
        <v>2893</v>
      </c>
    </row>
    <row r="411" spans="1:5" x14ac:dyDescent="0.25">
      <c r="A411"/>
      <c r="B411"/>
      <c r="C411"/>
      <c r="D411" s="12" t="s">
        <v>20</v>
      </c>
      <c r="E411">
        <v>820</v>
      </c>
    </row>
    <row r="412" spans="1:5" x14ac:dyDescent="0.25">
      <c r="A412"/>
      <c r="B412"/>
      <c r="C412"/>
      <c r="D412" s="12" t="s">
        <v>20</v>
      </c>
      <c r="E412">
        <v>2038</v>
      </c>
    </row>
    <row r="413" spans="1:5" x14ac:dyDescent="0.25">
      <c r="A413"/>
      <c r="B413"/>
      <c r="C413"/>
      <c r="D413" s="12" t="s">
        <v>20</v>
      </c>
      <c r="E413">
        <v>116</v>
      </c>
    </row>
    <row r="414" spans="1:5" x14ac:dyDescent="0.25">
      <c r="A414"/>
      <c r="B414"/>
      <c r="C414"/>
      <c r="D414" s="12" t="s">
        <v>20</v>
      </c>
      <c r="E414">
        <v>1345</v>
      </c>
    </row>
    <row r="415" spans="1:5" x14ac:dyDescent="0.25">
      <c r="A415"/>
      <c r="B415"/>
      <c r="C415"/>
      <c r="D415" s="12" t="s">
        <v>20</v>
      </c>
      <c r="E415">
        <v>168</v>
      </c>
    </row>
    <row r="416" spans="1:5" x14ac:dyDescent="0.25">
      <c r="A416"/>
      <c r="B416"/>
      <c r="C416"/>
      <c r="D416" s="12" t="s">
        <v>20</v>
      </c>
      <c r="E416">
        <v>137</v>
      </c>
    </row>
    <row r="417" spans="1:5" x14ac:dyDescent="0.25">
      <c r="A417"/>
      <c r="B417"/>
      <c r="C417"/>
      <c r="D417" s="12" t="s">
        <v>20</v>
      </c>
      <c r="E417">
        <v>186</v>
      </c>
    </row>
    <row r="418" spans="1:5" x14ac:dyDescent="0.25">
      <c r="A418"/>
      <c r="B418"/>
      <c r="C418"/>
      <c r="D418" s="12" t="s">
        <v>20</v>
      </c>
      <c r="E418">
        <v>125</v>
      </c>
    </row>
    <row r="419" spans="1:5" x14ac:dyDescent="0.25">
      <c r="A419"/>
      <c r="B419"/>
      <c r="C419"/>
      <c r="D419" s="12" t="s">
        <v>20</v>
      </c>
      <c r="E419">
        <v>202</v>
      </c>
    </row>
    <row r="420" spans="1:5" x14ac:dyDescent="0.25">
      <c r="A420"/>
      <c r="B420"/>
      <c r="C420"/>
      <c r="D420" s="12" t="s">
        <v>20</v>
      </c>
      <c r="E420">
        <v>103</v>
      </c>
    </row>
    <row r="421" spans="1:5" x14ac:dyDescent="0.25">
      <c r="A421"/>
      <c r="B421"/>
      <c r="C421"/>
      <c r="D421" s="12" t="s">
        <v>20</v>
      </c>
      <c r="E421">
        <v>1785</v>
      </c>
    </row>
    <row r="422" spans="1:5" x14ac:dyDescent="0.25">
      <c r="A422"/>
      <c r="B422"/>
      <c r="C422"/>
      <c r="D422" s="12" t="s">
        <v>20</v>
      </c>
      <c r="E422">
        <v>157</v>
      </c>
    </row>
    <row r="423" spans="1:5" x14ac:dyDescent="0.25">
      <c r="A423"/>
      <c r="B423"/>
      <c r="C423"/>
      <c r="D423" s="12" t="s">
        <v>20</v>
      </c>
      <c r="E423">
        <v>555</v>
      </c>
    </row>
    <row r="424" spans="1:5" x14ac:dyDescent="0.25">
      <c r="A424"/>
      <c r="B424"/>
      <c r="C424"/>
      <c r="D424" s="12" t="s">
        <v>20</v>
      </c>
      <c r="E424">
        <v>297</v>
      </c>
    </row>
    <row r="425" spans="1:5" x14ac:dyDescent="0.25">
      <c r="A425"/>
      <c r="B425"/>
      <c r="C425"/>
      <c r="D425" s="12" t="s">
        <v>20</v>
      </c>
      <c r="E425">
        <v>123</v>
      </c>
    </row>
    <row r="426" spans="1:5" x14ac:dyDescent="0.25">
      <c r="A426"/>
      <c r="B426"/>
      <c r="C426"/>
      <c r="D426" s="12" t="s">
        <v>20</v>
      </c>
      <c r="E426">
        <v>3036</v>
      </c>
    </row>
    <row r="427" spans="1:5" x14ac:dyDescent="0.25">
      <c r="A427"/>
      <c r="B427"/>
      <c r="C427"/>
      <c r="D427" s="12" t="s">
        <v>20</v>
      </c>
      <c r="E427">
        <v>144</v>
      </c>
    </row>
    <row r="428" spans="1:5" x14ac:dyDescent="0.25">
      <c r="A428"/>
      <c r="B428"/>
      <c r="C428"/>
      <c r="D428" s="12" t="s">
        <v>20</v>
      </c>
      <c r="E428">
        <v>121</v>
      </c>
    </row>
    <row r="429" spans="1:5" x14ac:dyDescent="0.25">
      <c r="A429"/>
      <c r="B429"/>
      <c r="C429"/>
      <c r="D429" s="12" t="s">
        <v>20</v>
      </c>
      <c r="E429">
        <v>181</v>
      </c>
    </row>
    <row r="430" spans="1:5" x14ac:dyDescent="0.25">
      <c r="A430"/>
      <c r="B430"/>
      <c r="C430"/>
      <c r="D430" s="12" t="s">
        <v>20</v>
      </c>
      <c r="E430">
        <v>122</v>
      </c>
    </row>
    <row r="431" spans="1:5" x14ac:dyDescent="0.25">
      <c r="A431"/>
      <c r="B431"/>
      <c r="C431"/>
      <c r="D431" s="12" t="s">
        <v>20</v>
      </c>
      <c r="E431">
        <v>1071</v>
      </c>
    </row>
    <row r="432" spans="1:5" x14ac:dyDescent="0.25">
      <c r="A432"/>
      <c r="B432"/>
      <c r="C432"/>
      <c r="D432" s="12" t="s">
        <v>20</v>
      </c>
      <c r="E432">
        <v>980</v>
      </c>
    </row>
    <row r="433" spans="1:5" x14ac:dyDescent="0.25">
      <c r="A433"/>
      <c r="B433"/>
      <c r="C433"/>
      <c r="D433" s="12" t="s">
        <v>20</v>
      </c>
      <c r="E433">
        <v>536</v>
      </c>
    </row>
    <row r="434" spans="1:5" x14ac:dyDescent="0.25">
      <c r="A434"/>
      <c r="B434"/>
      <c r="C434"/>
      <c r="D434" s="12" t="s">
        <v>20</v>
      </c>
      <c r="E434">
        <v>1991</v>
      </c>
    </row>
    <row r="435" spans="1:5" x14ac:dyDescent="0.25">
      <c r="A435"/>
      <c r="B435"/>
      <c r="C435"/>
      <c r="D435" s="12" t="s">
        <v>20</v>
      </c>
      <c r="E435">
        <v>180</v>
      </c>
    </row>
    <row r="436" spans="1:5" x14ac:dyDescent="0.25">
      <c r="A436"/>
      <c r="B436"/>
      <c r="C436"/>
      <c r="D436" s="12" t="s">
        <v>20</v>
      </c>
      <c r="E436">
        <v>130</v>
      </c>
    </row>
    <row r="437" spans="1:5" x14ac:dyDescent="0.25">
      <c r="A437"/>
      <c r="B437"/>
      <c r="C437"/>
      <c r="D437" s="12" t="s">
        <v>20</v>
      </c>
      <c r="E437">
        <v>122</v>
      </c>
    </row>
    <row r="438" spans="1:5" x14ac:dyDescent="0.25">
      <c r="A438"/>
      <c r="B438"/>
      <c r="C438"/>
      <c r="D438" s="12" t="s">
        <v>20</v>
      </c>
      <c r="E438">
        <v>140</v>
      </c>
    </row>
    <row r="439" spans="1:5" x14ac:dyDescent="0.25">
      <c r="A439"/>
      <c r="B439"/>
      <c r="C439"/>
      <c r="D439" s="12" t="s">
        <v>20</v>
      </c>
      <c r="E439">
        <v>3388</v>
      </c>
    </row>
    <row r="440" spans="1:5" x14ac:dyDescent="0.25">
      <c r="A440"/>
      <c r="B440"/>
      <c r="C440"/>
      <c r="D440" s="12" t="s">
        <v>20</v>
      </c>
      <c r="E440">
        <v>280</v>
      </c>
    </row>
    <row r="441" spans="1:5" x14ac:dyDescent="0.25">
      <c r="A441"/>
      <c r="B441"/>
      <c r="C441"/>
      <c r="D441" s="12" t="s">
        <v>20</v>
      </c>
      <c r="E441">
        <v>366</v>
      </c>
    </row>
    <row r="442" spans="1:5" x14ac:dyDescent="0.25">
      <c r="A442"/>
      <c r="B442"/>
      <c r="C442"/>
      <c r="D442" s="12" t="s">
        <v>20</v>
      </c>
      <c r="E442">
        <v>270</v>
      </c>
    </row>
    <row r="443" spans="1:5" x14ac:dyDescent="0.25">
      <c r="A443"/>
      <c r="B443"/>
      <c r="C443"/>
      <c r="D443" s="12" t="s">
        <v>20</v>
      </c>
      <c r="E443">
        <v>137</v>
      </c>
    </row>
    <row r="444" spans="1:5" x14ac:dyDescent="0.25">
      <c r="A444"/>
      <c r="B444"/>
      <c r="C444"/>
      <c r="D444" s="12" t="s">
        <v>20</v>
      </c>
      <c r="E444">
        <v>3205</v>
      </c>
    </row>
    <row r="445" spans="1:5" x14ac:dyDescent="0.25">
      <c r="A445"/>
      <c r="B445"/>
      <c r="C445"/>
      <c r="D445" s="12" t="s">
        <v>20</v>
      </c>
      <c r="E445">
        <v>288</v>
      </c>
    </row>
    <row r="446" spans="1:5" x14ac:dyDescent="0.25">
      <c r="A446"/>
      <c r="B446"/>
      <c r="C446"/>
      <c r="D446" s="12" t="s">
        <v>20</v>
      </c>
      <c r="E446">
        <v>148</v>
      </c>
    </row>
    <row r="447" spans="1:5" x14ac:dyDescent="0.25">
      <c r="A447"/>
      <c r="B447"/>
      <c r="C447"/>
      <c r="D447" s="12" t="s">
        <v>20</v>
      </c>
      <c r="E447">
        <v>114</v>
      </c>
    </row>
    <row r="448" spans="1:5" x14ac:dyDescent="0.25">
      <c r="A448"/>
      <c r="B448"/>
      <c r="C448"/>
      <c r="D448" s="12" t="s">
        <v>20</v>
      </c>
      <c r="E448">
        <v>1518</v>
      </c>
    </row>
    <row r="449" spans="1:5" x14ac:dyDescent="0.25">
      <c r="A449"/>
      <c r="B449"/>
      <c r="C449"/>
      <c r="D449" s="12" t="s">
        <v>20</v>
      </c>
      <c r="E449">
        <v>166</v>
      </c>
    </row>
    <row r="450" spans="1:5" x14ac:dyDescent="0.25">
      <c r="A450"/>
      <c r="B450"/>
      <c r="C450"/>
      <c r="D450" s="12" t="s">
        <v>20</v>
      </c>
      <c r="E450">
        <v>100</v>
      </c>
    </row>
    <row r="451" spans="1:5" x14ac:dyDescent="0.25">
      <c r="A451"/>
      <c r="B451"/>
      <c r="C451"/>
      <c r="D451" s="12" t="s">
        <v>20</v>
      </c>
      <c r="E451">
        <v>235</v>
      </c>
    </row>
    <row r="452" spans="1:5" x14ac:dyDescent="0.25">
      <c r="A452"/>
      <c r="B452"/>
      <c r="C452"/>
      <c r="D452" s="12" t="s">
        <v>20</v>
      </c>
      <c r="E452">
        <v>148</v>
      </c>
    </row>
    <row r="453" spans="1:5" x14ac:dyDescent="0.25">
      <c r="A453"/>
      <c r="B453"/>
      <c r="C453"/>
      <c r="D453" s="12" t="s">
        <v>20</v>
      </c>
      <c r="E453">
        <v>198</v>
      </c>
    </row>
    <row r="454" spans="1:5" x14ac:dyDescent="0.25">
      <c r="A454"/>
      <c r="B454"/>
      <c r="C454"/>
      <c r="D454" s="12" t="s">
        <v>20</v>
      </c>
      <c r="E454">
        <v>150</v>
      </c>
    </row>
    <row r="455" spans="1:5" x14ac:dyDescent="0.25">
      <c r="A455"/>
      <c r="B455"/>
      <c r="C455"/>
      <c r="D455" s="12" t="s">
        <v>20</v>
      </c>
      <c r="E455">
        <v>216</v>
      </c>
    </row>
    <row r="456" spans="1:5" x14ac:dyDescent="0.25">
      <c r="A456"/>
      <c r="B456"/>
      <c r="C456"/>
      <c r="D456" s="12" t="s">
        <v>20</v>
      </c>
      <c r="E456">
        <v>5139</v>
      </c>
    </row>
    <row r="457" spans="1:5" x14ac:dyDescent="0.25">
      <c r="A457"/>
      <c r="B457"/>
      <c r="C457"/>
      <c r="D457" s="12" t="s">
        <v>20</v>
      </c>
      <c r="E457">
        <v>2353</v>
      </c>
    </row>
    <row r="458" spans="1:5" x14ac:dyDescent="0.25">
      <c r="A458"/>
      <c r="B458"/>
      <c r="C458"/>
      <c r="D458" s="12" t="s">
        <v>20</v>
      </c>
      <c r="E458">
        <v>78</v>
      </c>
    </row>
    <row r="459" spans="1:5" x14ac:dyDescent="0.25">
      <c r="A459"/>
      <c r="B459"/>
      <c r="C459"/>
      <c r="D459" s="12" t="s">
        <v>20</v>
      </c>
      <c r="E459">
        <v>174</v>
      </c>
    </row>
    <row r="460" spans="1:5" x14ac:dyDescent="0.25">
      <c r="A460"/>
      <c r="B460"/>
      <c r="C460"/>
      <c r="D460" s="12" t="s">
        <v>20</v>
      </c>
      <c r="E460">
        <v>164</v>
      </c>
    </row>
    <row r="461" spans="1:5" x14ac:dyDescent="0.25">
      <c r="A461"/>
      <c r="B461"/>
      <c r="C461"/>
      <c r="D461" s="12" t="s">
        <v>20</v>
      </c>
      <c r="E461">
        <v>161</v>
      </c>
    </row>
    <row r="462" spans="1:5" x14ac:dyDescent="0.25">
      <c r="A462"/>
      <c r="B462"/>
      <c r="C462"/>
      <c r="D462" s="12" t="s">
        <v>20</v>
      </c>
      <c r="E462">
        <v>138</v>
      </c>
    </row>
    <row r="463" spans="1:5" x14ac:dyDescent="0.25">
      <c r="A463"/>
      <c r="B463"/>
      <c r="C463"/>
      <c r="D463" s="12" t="s">
        <v>20</v>
      </c>
      <c r="E463">
        <v>3308</v>
      </c>
    </row>
    <row r="464" spans="1:5" x14ac:dyDescent="0.25">
      <c r="A464"/>
      <c r="B464"/>
      <c r="C464"/>
      <c r="D464" s="12" t="s">
        <v>20</v>
      </c>
      <c r="E464">
        <v>127</v>
      </c>
    </row>
    <row r="465" spans="1:5" x14ac:dyDescent="0.25">
      <c r="A465"/>
      <c r="B465"/>
      <c r="C465"/>
      <c r="D465" s="12" t="s">
        <v>20</v>
      </c>
      <c r="E465">
        <v>207</v>
      </c>
    </row>
    <row r="466" spans="1:5" x14ac:dyDescent="0.25">
      <c r="A466"/>
      <c r="B466"/>
      <c r="C466"/>
      <c r="D466" s="12" t="s">
        <v>20</v>
      </c>
      <c r="E466">
        <v>181</v>
      </c>
    </row>
    <row r="467" spans="1:5" x14ac:dyDescent="0.25">
      <c r="A467"/>
      <c r="B467"/>
      <c r="C467"/>
      <c r="D467" s="12" t="s">
        <v>20</v>
      </c>
      <c r="E467">
        <v>110</v>
      </c>
    </row>
    <row r="468" spans="1:5" x14ac:dyDescent="0.25">
      <c r="A468"/>
      <c r="B468"/>
      <c r="C468"/>
      <c r="D468" s="12" t="s">
        <v>20</v>
      </c>
      <c r="E468">
        <v>185</v>
      </c>
    </row>
    <row r="469" spans="1:5" x14ac:dyDescent="0.25">
      <c r="A469"/>
      <c r="B469"/>
      <c r="C469"/>
      <c r="D469" s="12" t="s">
        <v>20</v>
      </c>
      <c r="E469">
        <v>121</v>
      </c>
    </row>
    <row r="470" spans="1:5" x14ac:dyDescent="0.25">
      <c r="A470"/>
      <c r="B470"/>
      <c r="C470"/>
      <c r="D470" s="12" t="s">
        <v>20</v>
      </c>
      <c r="E470">
        <v>106</v>
      </c>
    </row>
    <row r="471" spans="1:5" x14ac:dyDescent="0.25">
      <c r="A471"/>
      <c r="B471"/>
      <c r="C471"/>
      <c r="D471" s="12" t="s">
        <v>20</v>
      </c>
      <c r="E471">
        <v>142</v>
      </c>
    </row>
    <row r="472" spans="1:5" x14ac:dyDescent="0.25">
      <c r="A472"/>
      <c r="B472"/>
      <c r="C472"/>
      <c r="D472" s="12" t="s">
        <v>20</v>
      </c>
      <c r="E472">
        <v>233</v>
      </c>
    </row>
    <row r="473" spans="1:5" x14ac:dyDescent="0.25">
      <c r="A473"/>
      <c r="B473"/>
      <c r="C473"/>
      <c r="D473" s="12" t="s">
        <v>20</v>
      </c>
      <c r="E473">
        <v>218</v>
      </c>
    </row>
    <row r="474" spans="1:5" x14ac:dyDescent="0.25">
      <c r="A474"/>
      <c r="B474"/>
      <c r="C474"/>
      <c r="D474" s="12" t="s">
        <v>20</v>
      </c>
      <c r="E474">
        <v>76</v>
      </c>
    </row>
    <row r="475" spans="1:5" x14ac:dyDescent="0.25">
      <c r="A475"/>
      <c r="B475"/>
      <c r="C475"/>
      <c r="D475" s="12" t="s">
        <v>20</v>
      </c>
      <c r="E475">
        <v>43</v>
      </c>
    </row>
    <row r="476" spans="1:5" x14ac:dyDescent="0.25">
      <c r="A476"/>
      <c r="B476"/>
      <c r="C476"/>
      <c r="D476" s="12" t="s">
        <v>20</v>
      </c>
      <c r="E476">
        <v>221</v>
      </c>
    </row>
    <row r="477" spans="1:5" x14ac:dyDescent="0.25">
      <c r="A477"/>
      <c r="B477"/>
      <c r="C477"/>
      <c r="D477" s="12" t="s">
        <v>20</v>
      </c>
      <c r="E477">
        <v>2805</v>
      </c>
    </row>
    <row r="478" spans="1:5" x14ac:dyDescent="0.25">
      <c r="A478"/>
      <c r="B478"/>
      <c r="C478"/>
      <c r="D478" s="12" t="s">
        <v>20</v>
      </c>
      <c r="E478">
        <v>68</v>
      </c>
    </row>
    <row r="479" spans="1:5" x14ac:dyDescent="0.25">
      <c r="A479"/>
      <c r="B479"/>
      <c r="C479"/>
      <c r="D479" s="12" t="s">
        <v>20</v>
      </c>
      <c r="E479">
        <v>183</v>
      </c>
    </row>
    <row r="480" spans="1:5" x14ac:dyDescent="0.25">
      <c r="A480"/>
      <c r="B480"/>
      <c r="C480"/>
      <c r="D480" s="12" t="s">
        <v>20</v>
      </c>
      <c r="E480">
        <v>133</v>
      </c>
    </row>
    <row r="481" spans="1:5" x14ac:dyDescent="0.25">
      <c r="A481"/>
      <c r="B481"/>
      <c r="C481"/>
      <c r="D481" s="12" t="s">
        <v>20</v>
      </c>
      <c r="E481">
        <v>2489</v>
      </c>
    </row>
    <row r="482" spans="1:5" x14ac:dyDescent="0.25">
      <c r="A482"/>
      <c r="B482"/>
      <c r="C482"/>
      <c r="D482" s="12" t="s">
        <v>20</v>
      </c>
      <c r="E482">
        <v>69</v>
      </c>
    </row>
    <row r="483" spans="1:5" x14ac:dyDescent="0.25">
      <c r="A483"/>
      <c r="B483"/>
      <c r="C483"/>
      <c r="D483" s="12" t="s">
        <v>20</v>
      </c>
      <c r="E483">
        <v>279</v>
      </c>
    </row>
    <row r="484" spans="1:5" x14ac:dyDescent="0.25">
      <c r="A484"/>
      <c r="B484"/>
      <c r="C484"/>
      <c r="D484" s="12" t="s">
        <v>20</v>
      </c>
      <c r="E484">
        <v>210</v>
      </c>
    </row>
    <row r="485" spans="1:5" x14ac:dyDescent="0.25">
      <c r="A485"/>
      <c r="B485"/>
      <c r="C485"/>
      <c r="D485" s="12" t="s">
        <v>20</v>
      </c>
      <c r="E485">
        <v>2100</v>
      </c>
    </row>
    <row r="486" spans="1:5" x14ac:dyDescent="0.25">
      <c r="A486"/>
      <c r="B486"/>
      <c r="C486"/>
      <c r="D486" s="12" t="s">
        <v>20</v>
      </c>
      <c r="E486">
        <v>252</v>
      </c>
    </row>
    <row r="487" spans="1:5" x14ac:dyDescent="0.25">
      <c r="A487"/>
      <c r="B487"/>
      <c r="C487"/>
      <c r="D487" s="12" t="s">
        <v>20</v>
      </c>
      <c r="E487">
        <v>1280</v>
      </c>
    </row>
    <row r="488" spans="1:5" x14ac:dyDescent="0.25">
      <c r="A488"/>
      <c r="B488"/>
      <c r="C488"/>
      <c r="D488" s="12" t="s">
        <v>20</v>
      </c>
      <c r="E488">
        <v>157</v>
      </c>
    </row>
    <row r="489" spans="1:5" x14ac:dyDescent="0.25">
      <c r="A489"/>
      <c r="B489"/>
      <c r="C489"/>
      <c r="D489" s="12" t="s">
        <v>20</v>
      </c>
      <c r="E489">
        <v>194</v>
      </c>
    </row>
    <row r="490" spans="1:5" x14ac:dyDescent="0.25">
      <c r="A490"/>
      <c r="B490"/>
      <c r="C490"/>
      <c r="D490" s="12" t="s">
        <v>20</v>
      </c>
      <c r="E490">
        <v>82</v>
      </c>
    </row>
    <row r="491" spans="1:5" x14ac:dyDescent="0.25">
      <c r="A491"/>
      <c r="B491"/>
      <c r="C491"/>
      <c r="D491" s="12" t="s">
        <v>20</v>
      </c>
      <c r="E491">
        <v>4233</v>
      </c>
    </row>
    <row r="492" spans="1:5" x14ac:dyDescent="0.25">
      <c r="A492"/>
      <c r="B492"/>
      <c r="C492"/>
      <c r="D492" s="12" t="s">
        <v>20</v>
      </c>
      <c r="E492">
        <v>1297</v>
      </c>
    </row>
    <row r="493" spans="1:5" x14ac:dyDescent="0.25">
      <c r="A493"/>
      <c r="B493"/>
      <c r="C493"/>
      <c r="D493" s="12" t="s">
        <v>20</v>
      </c>
      <c r="E493">
        <v>165</v>
      </c>
    </row>
    <row r="494" spans="1:5" x14ac:dyDescent="0.25">
      <c r="A494"/>
      <c r="B494"/>
      <c r="C494"/>
      <c r="D494" s="12" t="s">
        <v>20</v>
      </c>
      <c r="E494">
        <v>119</v>
      </c>
    </row>
    <row r="495" spans="1:5" x14ac:dyDescent="0.25">
      <c r="A495"/>
      <c r="B495"/>
      <c r="C495"/>
      <c r="D495" s="12" t="s">
        <v>20</v>
      </c>
      <c r="E495">
        <v>1797</v>
      </c>
    </row>
    <row r="496" spans="1:5" x14ac:dyDescent="0.25">
      <c r="A496"/>
      <c r="B496"/>
      <c r="C496"/>
      <c r="D496" s="12" t="s">
        <v>20</v>
      </c>
      <c r="E496">
        <v>261</v>
      </c>
    </row>
    <row r="497" spans="1:5" x14ac:dyDescent="0.25">
      <c r="A497"/>
      <c r="B497"/>
      <c r="C497"/>
      <c r="D497" s="12" t="s">
        <v>20</v>
      </c>
      <c r="E497">
        <v>157</v>
      </c>
    </row>
    <row r="498" spans="1:5" x14ac:dyDescent="0.25">
      <c r="A498"/>
      <c r="B498"/>
      <c r="C498"/>
      <c r="D498" s="12" t="s">
        <v>20</v>
      </c>
      <c r="E498">
        <v>3533</v>
      </c>
    </row>
    <row r="499" spans="1:5" x14ac:dyDescent="0.25">
      <c r="A499"/>
      <c r="B499"/>
      <c r="C499"/>
      <c r="D499" s="12" t="s">
        <v>20</v>
      </c>
      <c r="E499">
        <v>155</v>
      </c>
    </row>
    <row r="500" spans="1:5" x14ac:dyDescent="0.25">
      <c r="A500"/>
      <c r="B500"/>
      <c r="C500"/>
      <c r="D500" s="12" t="s">
        <v>20</v>
      </c>
      <c r="E500">
        <v>132</v>
      </c>
    </row>
    <row r="501" spans="1:5" x14ac:dyDescent="0.25">
      <c r="A501"/>
      <c r="B501"/>
      <c r="C501"/>
      <c r="D501" s="12" t="s">
        <v>20</v>
      </c>
      <c r="E501">
        <v>1354</v>
      </c>
    </row>
    <row r="502" spans="1:5" x14ac:dyDescent="0.25">
      <c r="A502"/>
      <c r="B502"/>
      <c r="C502"/>
      <c r="D502" s="12" t="s">
        <v>20</v>
      </c>
      <c r="E502">
        <v>48</v>
      </c>
    </row>
    <row r="503" spans="1:5" x14ac:dyDescent="0.25">
      <c r="A503"/>
      <c r="B503"/>
      <c r="C503"/>
      <c r="D503" s="12" t="s">
        <v>20</v>
      </c>
      <c r="E503">
        <v>110</v>
      </c>
    </row>
    <row r="504" spans="1:5" x14ac:dyDescent="0.25">
      <c r="A504"/>
      <c r="B504"/>
      <c r="C504"/>
      <c r="D504" s="12" t="s">
        <v>20</v>
      </c>
      <c r="E504">
        <v>172</v>
      </c>
    </row>
    <row r="505" spans="1:5" x14ac:dyDescent="0.25">
      <c r="A505"/>
      <c r="B505"/>
      <c r="C505"/>
      <c r="D505" s="12" t="s">
        <v>20</v>
      </c>
      <c r="E505">
        <v>307</v>
      </c>
    </row>
    <row r="506" spans="1:5" x14ac:dyDescent="0.25">
      <c r="A506"/>
      <c r="B506"/>
      <c r="C506"/>
      <c r="D506" s="12" t="s">
        <v>20</v>
      </c>
      <c r="E506">
        <v>160</v>
      </c>
    </row>
    <row r="507" spans="1:5" x14ac:dyDescent="0.25">
      <c r="A507"/>
      <c r="B507"/>
      <c r="C507"/>
      <c r="D507" s="12" t="s">
        <v>20</v>
      </c>
      <c r="E507">
        <v>1467</v>
      </c>
    </row>
    <row r="508" spans="1:5" x14ac:dyDescent="0.25">
      <c r="A508"/>
      <c r="B508"/>
      <c r="C508"/>
      <c r="D508" s="12" t="s">
        <v>20</v>
      </c>
      <c r="E508">
        <v>2662</v>
      </c>
    </row>
    <row r="509" spans="1:5" x14ac:dyDescent="0.25">
      <c r="A509"/>
      <c r="B509"/>
      <c r="C509"/>
      <c r="D509" s="12" t="s">
        <v>20</v>
      </c>
      <c r="E509">
        <v>452</v>
      </c>
    </row>
    <row r="510" spans="1:5" x14ac:dyDescent="0.25">
      <c r="A510"/>
      <c r="B510"/>
      <c r="C510"/>
      <c r="D510" s="12" t="s">
        <v>20</v>
      </c>
      <c r="E510">
        <v>158</v>
      </c>
    </row>
    <row r="511" spans="1:5" x14ac:dyDescent="0.25">
      <c r="A511"/>
      <c r="B511"/>
      <c r="C511"/>
      <c r="D511" s="12" t="s">
        <v>20</v>
      </c>
      <c r="E511">
        <v>225</v>
      </c>
    </row>
    <row r="512" spans="1:5" x14ac:dyDescent="0.25">
      <c r="A512"/>
      <c r="B512"/>
      <c r="C512"/>
      <c r="D512" s="12" t="s">
        <v>20</v>
      </c>
      <c r="E512">
        <v>65</v>
      </c>
    </row>
    <row r="513" spans="1:5" x14ac:dyDescent="0.25">
      <c r="A513"/>
      <c r="B513"/>
      <c r="C513"/>
      <c r="D513" s="12" t="s">
        <v>20</v>
      </c>
      <c r="E513">
        <v>163</v>
      </c>
    </row>
    <row r="514" spans="1:5" x14ac:dyDescent="0.25">
      <c r="A514"/>
      <c r="B514"/>
      <c r="C514"/>
      <c r="D514" s="12" t="s">
        <v>20</v>
      </c>
      <c r="E514">
        <v>85</v>
      </c>
    </row>
    <row r="515" spans="1:5" x14ac:dyDescent="0.25">
      <c r="A515"/>
      <c r="B515"/>
      <c r="C515"/>
      <c r="D515" s="12" t="s">
        <v>20</v>
      </c>
      <c r="E515">
        <v>217</v>
      </c>
    </row>
    <row r="516" spans="1:5" x14ac:dyDescent="0.25">
      <c r="A516"/>
      <c r="B516"/>
      <c r="C516"/>
      <c r="D516" s="12" t="s">
        <v>20</v>
      </c>
      <c r="E516">
        <v>150</v>
      </c>
    </row>
    <row r="517" spans="1:5" x14ac:dyDescent="0.25">
      <c r="A517"/>
      <c r="B517"/>
      <c r="C517"/>
      <c r="D517" s="12" t="s">
        <v>20</v>
      </c>
      <c r="E517">
        <v>3272</v>
      </c>
    </row>
    <row r="518" spans="1:5" x14ac:dyDescent="0.25">
      <c r="A518"/>
      <c r="B518"/>
      <c r="C518"/>
      <c r="D518" s="12" t="s">
        <v>20</v>
      </c>
      <c r="E518">
        <v>300</v>
      </c>
    </row>
    <row r="519" spans="1:5" x14ac:dyDescent="0.25">
      <c r="A519"/>
      <c r="B519"/>
      <c r="C519"/>
      <c r="D519" s="12" t="s">
        <v>20</v>
      </c>
      <c r="E519">
        <v>126</v>
      </c>
    </row>
    <row r="520" spans="1:5" x14ac:dyDescent="0.25">
      <c r="A520"/>
      <c r="B520"/>
      <c r="C520"/>
      <c r="D520" s="12" t="s">
        <v>20</v>
      </c>
      <c r="E520">
        <v>2320</v>
      </c>
    </row>
    <row r="521" spans="1:5" x14ac:dyDescent="0.25">
      <c r="A521"/>
      <c r="B521"/>
      <c r="C521"/>
      <c r="D521" s="12" t="s">
        <v>20</v>
      </c>
      <c r="E521">
        <v>81</v>
      </c>
    </row>
    <row r="522" spans="1:5" x14ac:dyDescent="0.25">
      <c r="A522"/>
      <c r="B522"/>
      <c r="C522"/>
      <c r="D522" s="12" t="s">
        <v>20</v>
      </c>
      <c r="E522">
        <v>1887</v>
      </c>
    </row>
    <row r="523" spans="1:5" x14ac:dyDescent="0.25">
      <c r="A523"/>
      <c r="B523"/>
      <c r="C523"/>
      <c r="D523" s="12" t="s">
        <v>20</v>
      </c>
      <c r="E523">
        <v>4358</v>
      </c>
    </row>
    <row r="524" spans="1:5" x14ac:dyDescent="0.25">
      <c r="A524"/>
      <c r="B524"/>
      <c r="C524"/>
      <c r="D524" s="12" t="s">
        <v>20</v>
      </c>
      <c r="E524">
        <v>53</v>
      </c>
    </row>
    <row r="525" spans="1:5" x14ac:dyDescent="0.25">
      <c r="A525"/>
      <c r="B525"/>
      <c r="C525"/>
      <c r="D525" s="12" t="s">
        <v>20</v>
      </c>
      <c r="E525">
        <v>2414</v>
      </c>
    </row>
    <row r="526" spans="1:5" x14ac:dyDescent="0.25">
      <c r="A526"/>
      <c r="B526"/>
      <c r="C526"/>
      <c r="D526" s="12" t="s">
        <v>20</v>
      </c>
      <c r="E526">
        <v>80</v>
      </c>
    </row>
    <row r="527" spans="1:5" x14ac:dyDescent="0.25">
      <c r="A527"/>
      <c r="B527"/>
      <c r="C527"/>
      <c r="D527" s="12" t="s">
        <v>20</v>
      </c>
      <c r="E527">
        <v>193</v>
      </c>
    </row>
    <row r="528" spans="1:5" x14ac:dyDescent="0.25">
      <c r="A528"/>
      <c r="B528"/>
      <c r="C528"/>
      <c r="D528" s="12" t="s">
        <v>20</v>
      </c>
      <c r="E528">
        <v>52</v>
      </c>
    </row>
    <row r="529" spans="1:5" x14ac:dyDescent="0.25">
      <c r="A529"/>
      <c r="B529"/>
      <c r="C529"/>
      <c r="D529" s="12" t="s">
        <v>20</v>
      </c>
      <c r="E529">
        <v>290</v>
      </c>
    </row>
    <row r="530" spans="1:5" x14ac:dyDescent="0.25">
      <c r="A530"/>
      <c r="B530"/>
      <c r="C530"/>
      <c r="D530" s="12" t="s">
        <v>20</v>
      </c>
      <c r="E530">
        <v>122</v>
      </c>
    </row>
    <row r="531" spans="1:5" x14ac:dyDescent="0.25">
      <c r="A531"/>
      <c r="B531"/>
      <c r="C531"/>
      <c r="D531" s="12" t="s">
        <v>20</v>
      </c>
      <c r="E531">
        <v>1470</v>
      </c>
    </row>
    <row r="532" spans="1:5" x14ac:dyDescent="0.25">
      <c r="A532"/>
      <c r="B532"/>
      <c r="C532"/>
      <c r="D532" s="12" t="s">
        <v>20</v>
      </c>
      <c r="E532">
        <v>165</v>
      </c>
    </row>
    <row r="533" spans="1:5" x14ac:dyDescent="0.25">
      <c r="A533"/>
      <c r="B533"/>
      <c r="C533"/>
      <c r="D533" s="12" t="s">
        <v>20</v>
      </c>
      <c r="E533">
        <v>182</v>
      </c>
    </row>
    <row r="534" spans="1:5" x14ac:dyDescent="0.25">
      <c r="A534"/>
      <c r="B534"/>
      <c r="C534"/>
      <c r="D534" s="12" t="s">
        <v>20</v>
      </c>
      <c r="E534">
        <v>199</v>
      </c>
    </row>
    <row r="535" spans="1:5" x14ac:dyDescent="0.25">
      <c r="A535"/>
      <c r="B535"/>
      <c r="C535"/>
      <c r="D535" s="12" t="s">
        <v>20</v>
      </c>
      <c r="E535">
        <v>56</v>
      </c>
    </row>
    <row r="536" spans="1:5" x14ac:dyDescent="0.25">
      <c r="A536"/>
      <c r="B536"/>
      <c r="C536"/>
      <c r="D536" s="12" t="s">
        <v>20</v>
      </c>
      <c r="E536">
        <v>1460</v>
      </c>
    </row>
    <row r="537" spans="1:5" x14ac:dyDescent="0.25">
      <c r="A537"/>
      <c r="B537"/>
      <c r="C537"/>
      <c r="D537" s="12" t="s">
        <v>20</v>
      </c>
      <c r="E537">
        <v>123</v>
      </c>
    </row>
    <row r="538" spans="1:5" x14ac:dyDescent="0.25">
      <c r="A538"/>
      <c r="B538"/>
      <c r="C538"/>
      <c r="D538" s="12" t="s">
        <v>20</v>
      </c>
      <c r="E538">
        <v>159</v>
      </c>
    </row>
    <row r="539" spans="1:5" x14ac:dyDescent="0.25">
      <c r="A539"/>
      <c r="B539"/>
      <c r="C539"/>
      <c r="D539" s="12" t="s">
        <v>20</v>
      </c>
      <c r="E539">
        <v>110</v>
      </c>
    </row>
    <row r="540" spans="1:5" x14ac:dyDescent="0.25">
      <c r="A540"/>
      <c r="B540"/>
      <c r="C540"/>
      <c r="D540" s="12" t="s">
        <v>20</v>
      </c>
      <c r="E540">
        <v>236</v>
      </c>
    </row>
    <row r="541" spans="1:5" x14ac:dyDescent="0.25">
      <c r="A541"/>
      <c r="B541"/>
      <c r="C541"/>
      <c r="D541" s="12" t="s">
        <v>20</v>
      </c>
      <c r="E541">
        <v>191</v>
      </c>
    </row>
    <row r="542" spans="1:5" x14ac:dyDescent="0.25">
      <c r="A542"/>
      <c r="B542"/>
      <c r="C542"/>
      <c r="D542" s="12" t="s">
        <v>20</v>
      </c>
      <c r="E542">
        <v>3934</v>
      </c>
    </row>
    <row r="543" spans="1:5" x14ac:dyDescent="0.25">
      <c r="A543"/>
      <c r="B543"/>
      <c r="C543"/>
      <c r="D543" s="12" t="s">
        <v>20</v>
      </c>
      <c r="E543">
        <v>80</v>
      </c>
    </row>
    <row r="544" spans="1:5" x14ac:dyDescent="0.25">
      <c r="A544"/>
      <c r="B544"/>
      <c r="C544"/>
      <c r="D544" s="12" t="s">
        <v>20</v>
      </c>
      <c r="E544">
        <v>462</v>
      </c>
    </row>
    <row r="545" spans="1:5" x14ac:dyDescent="0.25">
      <c r="A545"/>
      <c r="B545"/>
      <c r="C545"/>
      <c r="D545" s="12" t="s">
        <v>20</v>
      </c>
      <c r="E545">
        <v>179</v>
      </c>
    </row>
    <row r="546" spans="1:5" x14ac:dyDescent="0.25">
      <c r="A546"/>
      <c r="B546"/>
      <c r="C546"/>
      <c r="D546" s="12" t="s">
        <v>20</v>
      </c>
      <c r="E546">
        <v>1866</v>
      </c>
    </row>
    <row r="547" spans="1:5" x14ac:dyDescent="0.25">
      <c r="A547"/>
      <c r="B547"/>
      <c r="C547"/>
      <c r="D547" s="12" t="s">
        <v>20</v>
      </c>
      <c r="E547">
        <v>156</v>
      </c>
    </row>
    <row r="548" spans="1:5" x14ac:dyDescent="0.25">
      <c r="A548"/>
      <c r="B548"/>
      <c r="C548"/>
      <c r="D548" s="12" t="s">
        <v>20</v>
      </c>
      <c r="E548">
        <v>255</v>
      </c>
    </row>
    <row r="549" spans="1:5" x14ac:dyDescent="0.25">
      <c r="A549"/>
      <c r="B549"/>
      <c r="C549"/>
      <c r="D549" s="12" t="s">
        <v>20</v>
      </c>
      <c r="E549">
        <v>2261</v>
      </c>
    </row>
    <row r="550" spans="1:5" x14ac:dyDescent="0.25">
      <c r="A550"/>
      <c r="B550"/>
      <c r="C550"/>
      <c r="D550" s="12" t="s">
        <v>20</v>
      </c>
      <c r="E550">
        <v>40</v>
      </c>
    </row>
    <row r="551" spans="1:5" x14ac:dyDescent="0.25">
      <c r="A551"/>
      <c r="B551"/>
      <c r="C551"/>
      <c r="D551" s="12" t="s">
        <v>20</v>
      </c>
      <c r="E551">
        <v>2289</v>
      </c>
    </row>
    <row r="552" spans="1:5" x14ac:dyDescent="0.25">
      <c r="A552"/>
      <c r="B552"/>
      <c r="C552"/>
      <c r="D552" s="12" t="s">
        <v>20</v>
      </c>
      <c r="E552">
        <v>65</v>
      </c>
    </row>
    <row r="553" spans="1:5" x14ac:dyDescent="0.25">
      <c r="A553"/>
      <c r="B553"/>
      <c r="C553"/>
      <c r="D553" s="12" t="s">
        <v>20</v>
      </c>
      <c r="E553">
        <v>3777</v>
      </c>
    </row>
    <row r="554" spans="1:5" x14ac:dyDescent="0.25">
      <c r="A554"/>
      <c r="B554"/>
      <c r="C554"/>
      <c r="D554" s="12" t="s">
        <v>20</v>
      </c>
      <c r="E554">
        <v>184</v>
      </c>
    </row>
    <row r="555" spans="1:5" x14ac:dyDescent="0.25">
      <c r="A555"/>
      <c r="B555"/>
      <c r="C555"/>
      <c r="D555" s="12" t="s">
        <v>20</v>
      </c>
      <c r="E555">
        <v>85</v>
      </c>
    </row>
    <row r="556" spans="1:5" x14ac:dyDescent="0.25">
      <c r="A556"/>
      <c r="B556"/>
      <c r="C556"/>
      <c r="D556" s="12" t="s">
        <v>20</v>
      </c>
      <c r="E556">
        <v>144</v>
      </c>
    </row>
    <row r="557" spans="1:5" x14ac:dyDescent="0.25">
      <c r="A557"/>
      <c r="B557"/>
      <c r="C557"/>
      <c r="D557" s="12" t="s">
        <v>20</v>
      </c>
      <c r="E557">
        <v>1902</v>
      </c>
    </row>
    <row r="558" spans="1:5" x14ac:dyDescent="0.25">
      <c r="A558"/>
      <c r="B558"/>
      <c r="C558"/>
      <c r="D558" s="12" t="s">
        <v>20</v>
      </c>
      <c r="E558">
        <v>105</v>
      </c>
    </row>
    <row r="559" spans="1:5" x14ac:dyDescent="0.25">
      <c r="A559"/>
      <c r="B559"/>
      <c r="C559"/>
      <c r="D559" s="12" t="s">
        <v>20</v>
      </c>
      <c r="E559">
        <v>132</v>
      </c>
    </row>
    <row r="560" spans="1:5" x14ac:dyDescent="0.25">
      <c r="A560"/>
      <c r="B560"/>
      <c r="C560"/>
      <c r="D560" s="12" t="s">
        <v>20</v>
      </c>
      <c r="E560">
        <v>96</v>
      </c>
    </row>
    <row r="561" spans="1:5" x14ac:dyDescent="0.25">
      <c r="A561"/>
      <c r="B561"/>
      <c r="C561"/>
      <c r="D561" s="12" t="s">
        <v>20</v>
      </c>
      <c r="E561">
        <v>114</v>
      </c>
    </row>
    <row r="562" spans="1:5" x14ac:dyDescent="0.25">
      <c r="A562"/>
      <c r="B562"/>
      <c r="C562"/>
      <c r="D562" s="12" t="s">
        <v>20</v>
      </c>
      <c r="E562">
        <v>203</v>
      </c>
    </row>
    <row r="563" spans="1:5" x14ac:dyDescent="0.25">
      <c r="A563"/>
      <c r="B563"/>
      <c r="C563"/>
      <c r="D563" s="12" t="s">
        <v>20</v>
      </c>
      <c r="E563">
        <v>1559</v>
      </c>
    </row>
    <row r="564" spans="1:5" x14ac:dyDescent="0.25">
      <c r="A564"/>
      <c r="B564"/>
      <c r="C564"/>
      <c r="D564" s="12" t="s">
        <v>20</v>
      </c>
      <c r="E564">
        <v>1548</v>
      </c>
    </row>
    <row r="565" spans="1:5" x14ac:dyDescent="0.25">
      <c r="A565"/>
      <c r="B565"/>
      <c r="C565"/>
      <c r="D565" s="12" t="s">
        <v>20</v>
      </c>
      <c r="E565">
        <v>80</v>
      </c>
    </row>
    <row r="566" spans="1:5" x14ac:dyDescent="0.25">
      <c r="A566"/>
      <c r="B566"/>
      <c r="C566"/>
      <c r="D566" s="12" t="s">
        <v>20</v>
      </c>
      <c r="E566">
        <v>131</v>
      </c>
    </row>
    <row r="567" spans="1:5" x14ac:dyDescent="0.25">
      <c r="A567"/>
      <c r="B567"/>
      <c r="C567"/>
      <c r="D567" s="12" t="s">
        <v>20</v>
      </c>
      <c r="E567">
        <v>112</v>
      </c>
    </row>
    <row r="568" spans="1:5" x14ac:dyDescent="0.25">
      <c r="A568"/>
      <c r="B568"/>
      <c r="C568"/>
      <c r="D568" s="12" t="s">
        <v>20</v>
      </c>
      <c r="E568">
        <v>155</v>
      </c>
    </row>
    <row r="569" spans="1:5" x14ac:dyDescent="0.25">
      <c r="A569"/>
      <c r="B569"/>
      <c r="C569"/>
      <c r="D569" s="12" t="s">
        <v>20</v>
      </c>
      <c r="E569">
        <v>266</v>
      </c>
    </row>
    <row r="570" spans="1:5" x14ac:dyDescent="0.25">
      <c r="A570"/>
      <c r="B570"/>
      <c r="C570"/>
      <c r="D570" s="12" t="s">
        <v>20</v>
      </c>
      <c r="E570">
        <v>155</v>
      </c>
    </row>
    <row r="571" spans="1:5" x14ac:dyDescent="0.25">
      <c r="A571"/>
      <c r="B571"/>
      <c r="C571"/>
      <c r="D571" s="12" t="s">
        <v>20</v>
      </c>
      <c r="E571">
        <v>207</v>
      </c>
    </row>
    <row r="572" spans="1:5" x14ac:dyDescent="0.25">
      <c r="A572"/>
      <c r="B572"/>
      <c r="C572"/>
      <c r="D572" s="12" t="s">
        <v>20</v>
      </c>
      <c r="E572">
        <v>245</v>
      </c>
    </row>
    <row r="573" spans="1:5" x14ac:dyDescent="0.25">
      <c r="A573"/>
      <c r="B573"/>
      <c r="C573"/>
      <c r="D573" s="12" t="s">
        <v>20</v>
      </c>
      <c r="E573">
        <v>1573</v>
      </c>
    </row>
    <row r="574" spans="1:5" x14ac:dyDescent="0.25">
      <c r="A574"/>
      <c r="B574"/>
      <c r="C574"/>
      <c r="D574" s="12" t="s">
        <v>20</v>
      </c>
      <c r="E574">
        <v>114</v>
      </c>
    </row>
    <row r="575" spans="1:5" x14ac:dyDescent="0.25">
      <c r="A575"/>
      <c r="B575"/>
      <c r="C575"/>
      <c r="D575" s="12" t="s">
        <v>20</v>
      </c>
      <c r="E575">
        <v>93</v>
      </c>
    </row>
    <row r="576" spans="1:5" x14ac:dyDescent="0.25">
      <c r="A576"/>
      <c r="B576"/>
      <c r="C576"/>
      <c r="D576" s="12" t="s">
        <v>20</v>
      </c>
      <c r="E576">
        <v>1681</v>
      </c>
    </row>
    <row r="577" spans="1:5" x14ac:dyDescent="0.25">
      <c r="A577"/>
      <c r="B577"/>
      <c r="C577"/>
      <c r="D577" s="12" t="s">
        <v>20</v>
      </c>
      <c r="E577">
        <v>32</v>
      </c>
    </row>
    <row r="578" spans="1:5" x14ac:dyDescent="0.25">
      <c r="A578"/>
      <c r="B578"/>
      <c r="C578"/>
      <c r="D578" s="12" t="s">
        <v>20</v>
      </c>
      <c r="E578">
        <v>135</v>
      </c>
    </row>
    <row r="579" spans="1:5" x14ac:dyDescent="0.25">
      <c r="A579"/>
      <c r="B579"/>
      <c r="C579"/>
      <c r="D579" s="12" t="s">
        <v>20</v>
      </c>
      <c r="E579">
        <v>140</v>
      </c>
    </row>
    <row r="580" spans="1:5" x14ac:dyDescent="0.25">
      <c r="A580"/>
      <c r="B580"/>
      <c r="C580"/>
      <c r="D580" s="12" t="s">
        <v>20</v>
      </c>
      <c r="E580">
        <v>92</v>
      </c>
    </row>
    <row r="581" spans="1:5" x14ac:dyDescent="0.25">
      <c r="A581"/>
      <c r="B581"/>
      <c r="C581"/>
      <c r="D581" s="12" t="s">
        <v>20</v>
      </c>
      <c r="E581">
        <v>1015</v>
      </c>
    </row>
    <row r="582" spans="1:5" x14ac:dyDescent="0.25">
      <c r="A582"/>
      <c r="B582"/>
      <c r="C582"/>
      <c r="D582" s="12" t="s">
        <v>20</v>
      </c>
      <c r="E582">
        <v>323</v>
      </c>
    </row>
    <row r="583" spans="1:5" x14ac:dyDescent="0.25">
      <c r="A583"/>
      <c r="B583"/>
      <c r="C583"/>
      <c r="D583" s="12" t="s">
        <v>20</v>
      </c>
      <c r="E583">
        <v>2326</v>
      </c>
    </row>
    <row r="584" spans="1:5" x14ac:dyDescent="0.25">
      <c r="A584"/>
      <c r="B584"/>
      <c r="C584"/>
      <c r="D584" s="12" t="s">
        <v>20</v>
      </c>
      <c r="E584">
        <v>381</v>
      </c>
    </row>
    <row r="585" spans="1:5" x14ac:dyDescent="0.25">
      <c r="A585"/>
      <c r="B585"/>
      <c r="C585"/>
      <c r="D585" s="12" t="s">
        <v>20</v>
      </c>
      <c r="E585">
        <v>480</v>
      </c>
    </row>
    <row r="586" spans="1:5" x14ac:dyDescent="0.25">
      <c r="A586"/>
      <c r="B586"/>
      <c r="C586"/>
      <c r="D586" s="12" t="s">
        <v>20</v>
      </c>
      <c r="E586">
        <v>226</v>
      </c>
    </row>
    <row r="587" spans="1:5" x14ac:dyDescent="0.25">
      <c r="A587"/>
      <c r="B587"/>
      <c r="C587"/>
      <c r="D587" s="12" t="s">
        <v>20</v>
      </c>
      <c r="E587">
        <v>241</v>
      </c>
    </row>
    <row r="588" spans="1:5" x14ac:dyDescent="0.25">
      <c r="A588"/>
      <c r="B588"/>
      <c r="C588"/>
      <c r="D588" s="12" t="s">
        <v>20</v>
      </c>
      <c r="E588">
        <v>132</v>
      </c>
    </row>
    <row r="589" spans="1:5" x14ac:dyDescent="0.25">
      <c r="A589"/>
      <c r="B589"/>
      <c r="C589"/>
      <c r="D589" s="12" t="s">
        <v>20</v>
      </c>
      <c r="E589">
        <v>2043</v>
      </c>
    </row>
    <row r="590" spans="1:5" x14ac:dyDescent="0.25">
      <c r="A590"/>
      <c r="B590"/>
      <c r="C590"/>
      <c r="E590" s="16"/>
    </row>
    <row r="591" spans="1:5" x14ac:dyDescent="0.25">
      <c r="A591"/>
      <c r="B591"/>
      <c r="C591"/>
    </row>
    <row r="592" spans="1:5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</row>
    <row r="1023" spans="1:3" x14ac:dyDescent="0.25">
      <c r="A1023"/>
      <c r="B1023"/>
    </row>
    <row r="1024" spans="1:3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zoomScale="120" zoomScaleNormal="120" workbookViewId="0">
      <selection activeCell="G1" sqref="G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13" customWidth="1"/>
    <col min="7" max="7" width="13" bestFit="1" customWidth="1"/>
    <col min="10" max="10" width="11.33203125" bestFit="1" customWidth="1"/>
    <col min="11" max="11" width="11.1640625" bestFit="1" customWidth="1"/>
    <col min="14" max="14" width="28" bestFit="1" customWidth="1"/>
    <col min="15" max="15" width="17.6640625" bestFit="1" customWidth="1"/>
    <col min="16" max="16" width="20" bestFit="1" customWidth="1"/>
    <col min="17" max="17" width="28" bestFit="1" customWidth="1"/>
    <col min="18" max="18" width="16.6640625" bestFit="1" customWidth="1"/>
    <col min="19" max="19" width="28.5" style="9" bestFit="1" customWidth="1"/>
    <col min="20" max="20" width="26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4" t="s">
        <v>2030</v>
      </c>
      <c r="Q1" s="4" t="s">
        <v>2031</v>
      </c>
      <c r="R1" s="4" t="s">
        <v>2032</v>
      </c>
      <c r="S1" s="8" t="s">
        <v>2071</v>
      </c>
      <c r="T1" s="4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(E2/D2)</f>
        <v>0</v>
      </c>
      <c r="P2">
        <f>E3/G3</f>
        <v>92.151898734177209</v>
      </c>
      <c r="Q2" t="s">
        <v>2033</v>
      </c>
      <c r="R2" t="s">
        <v>2034</v>
      </c>
      <c r="S2" s="9">
        <f>(((J2/60)/60)/24)+DATE(1970,1,1)</f>
        <v>42336.25</v>
      </c>
      <c r="T2" s="9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(E3/D3)</f>
        <v>10.4</v>
      </c>
      <c r="P3">
        <f t="shared" ref="P3:P66" si="1">E4/G4</f>
        <v>100.01614035087719</v>
      </c>
      <c r="Q3" t="s">
        <v>2035</v>
      </c>
      <c r="R3" t="s">
        <v>2036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>
        <f t="shared" si="1"/>
        <v>103.20833333333333</v>
      </c>
      <c r="Q4" t="s">
        <v>2037</v>
      </c>
      <c r="R4" t="s">
        <v>2038</v>
      </c>
      <c r="S4" s="9">
        <f t="shared" si="2"/>
        <v>41595.25</v>
      </c>
      <c r="T4" s="9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>
        <f t="shared" si="1"/>
        <v>99.339622641509436</v>
      </c>
      <c r="Q5" t="s">
        <v>2035</v>
      </c>
      <c r="R5" t="s">
        <v>2036</v>
      </c>
      <c r="S5" s="9">
        <f t="shared" si="2"/>
        <v>43688.208333333328</v>
      </c>
      <c r="T5" s="9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>
        <f t="shared" si="1"/>
        <v>75.833333333333329</v>
      </c>
      <c r="Q6" t="s">
        <v>2039</v>
      </c>
      <c r="R6" t="s">
        <v>2040</v>
      </c>
      <c r="S6" s="9">
        <f t="shared" si="2"/>
        <v>43485.25</v>
      </c>
      <c r="T6" s="9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>
        <f t="shared" si="1"/>
        <v>60.555555555555557</v>
      </c>
      <c r="Q7" t="s">
        <v>2039</v>
      </c>
      <c r="R7" t="s">
        <v>2040</v>
      </c>
      <c r="S7" s="9">
        <f t="shared" si="2"/>
        <v>41149.208333333336</v>
      </c>
      <c r="T7" s="9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>
        <f t="shared" si="1"/>
        <v>64.93832599118943</v>
      </c>
      <c r="Q8" t="s">
        <v>2041</v>
      </c>
      <c r="R8" t="s">
        <v>2042</v>
      </c>
      <c r="S8" s="9">
        <f t="shared" si="2"/>
        <v>42991.208333333328</v>
      </c>
      <c r="T8" s="9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>
        <f t="shared" si="1"/>
        <v>30.997175141242938</v>
      </c>
      <c r="Q9" t="s">
        <v>2039</v>
      </c>
      <c r="R9" t="s">
        <v>2040</v>
      </c>
      <c r="S9" s="9">
        <f t="shared" si="2"/>
        <v>42229.208333333328</v>
      </c>
      <c r="T9" s="9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>
        <f t="shared" si="1"/>
        <v>72.909090909090907</v>
      </c>
      <c r="Q10" t="s">
        <v>2039</v>
      </c>
      <c r="R10" t="s">
        <v>2040</v>
      </c>
      <c r="S10" s="9">
        <f t="shared" si="2"/>
        <v>40399.208333333336</v>
      </c>
      <c r="T10" s="9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>
        <f t="shared" si="1"/>
        <v>62.9</v>
      </c>
      <c r="Q11" t="s">
        <v>2035</v>
      </c>
      <c r="R11" t="s">
        <v>2043</v>
      </c>
      <c r="S11" s="9">
        <f t="shared" si="2"/>
        <v>41536.208333333336</v>
      </c>
      <c r="T11" s="9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>
        <f t="shared" si="1"/>
        <v>112.22222222222223</v>
      </c>
      <c r="Q12" t="s">
        <v>2041</v>
      </c>
      <c r="R12" t="s">
        <v>2044</v>
      </c>
      <c r="S12" s="9">
        <f t="shared" si="2"/>
        <v>40404.208333333336</v>
      </c>
      <c r="T12" s="9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>
        <f t="shared" si="1"/>
        <v>102.34545454545454</v>
      </c>
      <c r="Q13" t="s">
        <v>2039</v>
      </c>
      <c r="R13" t="s">
        <v>2040</v>
      </c>
      <c r="S13" s="9">
        <f t="shared" si="2"/>
        <v>40442.208333333336</v>
      </c>
      <c r="T13" s="9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>
        <f t="shared" si="1"/>
        <v>105.05102040816327</v>
      </c>
      <c r="Q14" t="s">
        <v>2041</v>
      </c>
      <c r="R14" t="s">
        <v>2044</v>
      </c>
      <c r="S14" s="9">
        <f t="shared" si="2"/>
        <v>43760.208333333328</v>
      </c>
      <c r="T14" s="9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>
        <f t="shared" si="1"/>
        <v>94.144999999999996</v>
      </c>
      <c r="Q15" t="s">
        <v>2035</v>
      </c>
      <c r="R15" t="s">
        <v>2045</v>
      </c>
      <c r="S15" s="9">
        <f t="shared" si="2"/>
        <v>42532.208333333328</v>
      </c>
      <c r="T15" s="9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>
        <f t="shared" si="1"/>
        <v>84.986725663716811</v>
      </c>
      <c r="Q16" t="s">
        <v>2035</v>
      </c>
      <c r="R16" t="s">
        <v>2045</v>
      </c>
      <c r="S16" s="9">
        <f t="shared" si="2"/>
        <v>40974.25</v>
      </c>
      <c r="T16" s="9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>
        <f t="shared" si="1"/>
        <v>110.41</v>
      </c>
      <c r="Q17" t="s">
        <v>2037</v>
      </c>
      <c r="R17" t="s">
        <v>2046</v>
      </c>
      <c r="S17" s="9">
        <f t="shared" si="2"/>
        <v>43809.25</v>
      </c>
      <c r="T17" s="9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>
        <f t="shared" si="1"/>
        <v>107.96236989591674</v>
      </c>
      <c r="Q18" t="s">
        <v>2047</v>
      </c>
      <c r="R18" t="s">
        <v>2048</v>
      </c>
      <c r="S18" s="9">
        <f t="shared" si="2"/>
        <v>41661.25</v>
      </c>
      <c r="T18" s="9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>
        <f t="shared" si="1"/>
        <v>45.103703703703701</v>
      </c>
      <c r="Q19" t="s">
        <v>2041</v>
      </c>
      <c r="R19" t="s">
        <v>2049</v>
      </c>
      <c r="S19" s="9">
        <f t="shared" si="2"/>
        <v>40555.25</v>
      </c>
      <c r="T19" s="9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>
        <f t="shared" si="1"/>
        <v>45.001483679525222</v>
      </c>
      <c r="Q20" t="s">
        <v>2039</v>
      </c>
      <c r="R20" t="s">
        <v>2040</v>
      </c>
      <c r="S20" s="9">
        <f t="shared" si="2"/>
        <v>43351.208333333328</v>
      </c>
      <c r="T20" s="9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>
        <f t="shared" si="1"/>
        <v>105.97134670487107</v>
      </c>
      <c r="Q21" t="s">
        <v>2039</v>
      </c>
      <c r="R21" t="s">
        <v>2040</v>
      </c>
      <c r="S21" s="9">
        <f t="shared" si="2"/>
        <v>43528.25</v>
      </c>
      <c r="T21" s="9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>
        <f t="shared" si="1"/>
        <v>69.055555555555557</v>
      </c>
      <c r="Q22" t="s">
        <v>2041</v>
      </c>
      <c r="R22" t="s">
        <v>2044</v>
      </c>
      <c r="S22" s="9">
        <f t="shared" si="2"/>
        <v>41848.208333333336</v>
      </c>
      <c r="T22" s="9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>
        <f t="shared" si="1"/>
        <v>85.044943820224717</v>
      </c>
      <c r="Q23" t="s">
        <v>2039</v>
      </c>
      <c r="R23" t="s">
        <v>2040</v>
      </c>
      <c r="S23" s="9">
        <f t="shared" si="2"/>
        <v>40770.208333333336</v>
      </c>
      <c r="T23" s="9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>
        <f t="shared" si="1"/>
        <v>105.22535211267606</v>
      </c>
      <c r="Q24" t="s">
        <v>2039</v>
      </c>
      <c r="R24" t="s">
        <v>2040</v>
      </c>
      <c r="S24" s="9">
        <f t="shared" si="2"/>
        <v>43193.208333333328</v>
      </c>
      <c r="T24" s="9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>
        <f t="shared" si="1"/>
        <v>39.003741114852225</v>
      </c>
      <c r="Q25" t="s">
        <v>2041</v>
      </c>
      <c r="R25" t="s">
        <v>2042</v>
      </c>
      <c r="S25" s="9">
        <f t="shared" si="2"/>
        <v>43510.25</v>
      </c>
      <c r="T25" s="9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>
        <f t="shared" si="1"/>
        <v>73.030674846625772</v>
      </c>
      <c r="Q26" t="s">
        <v>2037</v>
      </c>
      <c r="R26" t="s">
        <v>2046</v>
      </c>
      <c r="S26" s="9">
        <f t="shared" si="2"/>
        <v>41811.208333333336</v>
      </c>
      <c r="T26" s="9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>
        <f t="shared" si="1"/>
        <v>35.009459459459457</v>
      </c>
      <c r="Q27" t="s">
        <v>2050</v>
      </c>
      <c r="R27" t="s">
        <v>2051</v>
      </c>
      <c r="S27" s="9">
        <f t="shared" si="2"/>
        <v>40681.208333333336</v>
      </c>
      <c r="T27" s="9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>
        <f t="shared" si="1"/>
        <v>106.6</v>
      </c>
      <c r="Q28" t="s">
        <v>2039</v>
      </c>
      <c r="R28" t="s">
        <v>2040</v>
      </c>
      <c r="S28" s="9">
        <f t="shared" si="2"/>
        <v>43312.208333333328</v>
      </c>
      <c r="T28" s="9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>
        <f t="shared" si="1"/>
        <v>61.997747747747745</v>
      </c>
      <c r="Q29" t="s">
        <v>2035</v>
      </c>
      <c r="R29" t="s">
        <v>2036</v>
      </c>
      <c r="S29" s="9">
        <f t="shared" si="2"/>
        <v>42280.208333333328</v>
      </c>
      <c r="T29" s="9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>
        <f t="shared" si="1"/>
        <v>94.000622665006233</v>
      </c>
      <c r="Q30" t="s">
        <v>2039</v>
      </c>
      <c r="R30" t="s">
        <v>2040</v>
      </c>
      <c r="S30" s="9">
        <f t="shared" si="2"/>
        <v>40218.25</v>
      </c>
      <c r="T30" s="9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>
        <f t="shared" si="1"/>
        <v>112.05426356589147</v>
      </c>
      <c r="Q31" t="s">
        <v>2041</v>
      </c>
      <c r="R31" t="s">
        <v>2052</v>
      </c>
      <c r="S31" s="9">
        <f t="shared" si="2"/>
        <v>43301.208333333328</v>
      </c>
      <c r="T31" s="9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>
        <f t="shared" si="1"/>
        <v>48.008849557522126</v>
      </c>
      <c r="Q32" t="s">
        <v>2041</v>
      </c>
      <c r="R32" t="s">
        <v>2049</v>
      </c>
      <c r="S32" s="9">
        <f t="shared" si="2"/>
        <v>43609.208333333328</v>
      </c>
      <c r="T32" s="9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>
        <f t="shared" si="1"/>
        <v>38.004334633723452</v>
      </c>
      <c r="Q33" t="s">
        <v>2050</v>
      </c>
      <c r="R33" t="s">
        <v>2051</v>
      </c>
      <c r="S33" s="9">
        <f t="shared" si="2"/>
        <v>42374.25</v>
      </c>
      <c r="T33" s="9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>
        <f t="shared" si="1"/>
        <v>35.000184535892231</v>
      </c>
      <c r="Q34" t="s">
        <v>2041</v>
      </c>
      <c r="R34" t="s">
        <v>2042</v>
      </c>
      <c r="S34" s="9">
        <f t="shared" si="2"/>
        <v>43110.25</v>
      </c>
      <c r="T34" s="9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>
        <f t="shared" si="1"/>
        <v>85</v>
      </c>
      <c r="Q35" t="s">
        <v>2039</v>
      </c>
      <c r="R35" t="s">
        <v>2040</v>
      </c>
      <c r="S35" s="9">
        <f t="shared" si="2"/>
        <v>41917.208333333336</v>
      </c>
      <c r="T35" s="9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>
        <f t="shared" si="1"/>
        <v>95.993893129770996</v>
      </c>
      <c r="Q36" t="s">
        <v>2041</v>
      </c>
      <c r="R36" t="s">
        <v>2042</v>
      </c>
      <c r="S36" s="9">
        <f t="shared" si="2"/>
        <v>42817.208333333328</v>
      </c>
      <c r="T36" s="9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>
        <f t="shared" si="1"/>
        <v>68.8125</v>
      </c>
      <c r="Q37" t="s">
        <v>2041</v>
      </c>
      <c r="R37" t="s">
        <v>2044</v>
      </c>
      <c r="S37" s="9">
        <f t="shared" si="2"/>
        <v>43484.25</v>
      </c>
      <c r="T37" s="9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>
        <f t="shared" si="1"/>
        <v>105.97196261682242</v>
      </c>
      <c r="Q38" t="s">
        <v>2039</v>
      </c>
      <c r="R38" t="s">
        <v>2040</v>
      </c>
      <c r="S38" s="9">
        <f t="shared" si="2"/>
        <v>40600.25</v>
      </c>
      <c r="T38" s="9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>
        <f t="shared" si="1"/>
        <v>75.261194029850742</v>
      </c>
      <c r="Q39" t="s">
        <v>2047</v>
      </c>
      <c r="R39" t="s">
        <v>2053</v>
      </c>
      <c r="S39" s="9">
        <f t="shared" si="2"/>
        <v>43744.208333333328</v>
      </c>
      <c r="T39" s="9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>
        <f t="shared" si="1"/>
        <v>57.125</v>
      </c>
      <c r="Q40" t="s">
        <v>2054</v>
      </c>
      <c r="R40" t="s">
        <v>2055</v>
      </c>
      <c r="S40" s="9">
        <f t="shared" si="2"/>
        <v>40469.208333333336</v>
      </c>
      <c r="T40" s="9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>
        <f t="shared" si="1"/>
        <v>75.141414141414145</v>
      </c>
      <c r="Q41" t="s">
        <v>2039</v>
      </c>
      <c r="R41" t="s">
        <v>2040</v>
      </c>
      <c r="S41" s="9">
        <f t="shared" si="2"/>
        <v>41330.25</v>
      </c>
      <c r="T41" s="9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>
        <f t="shared" si="1"/>
        <v>107.42342342342343</v>
      </c>
      <c r="Q42" t="s">
        <v>2037</v>
      </c>
      <c r="R42" t="s">
        <v>2046</v>
      </c>
      <c r="S42" s="9">
        <f t="shared" si="2"/>
        <v>40334.208333333336</v>
      </c>
      <c r="T42" s="9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>
        <f t="shared" si="1"/>
        <v>35.995495495495497</v>
      </c>
      <c r="Q43" t="s">
        <v>2035</v>
      </c>
      <c r="R43" t="s">
        <v>2036</v>
      </c>
      <c r="S43" s="9">
        <f t="shared" si="2"/>
        <v>41156.208333333336</v>
      </c>
      <c r="T43" s="9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>
        <f t="shared" si="1"/>
        <v>26.998873148744366</v>
      </c>
      <c r="Q44" t="s">
        <v>2033</v>
      </c>
      <c r="R44" t="s">
        <v>2034</v>
      </c>
      <c r="S44" s="9">
        <f t="shared" si="2"/>
        <v>40728.208333333336</v>
      </c>
      <c r="T44" s="9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>
        <f t="shared" si="1"/>
        <v>107.56122448979592</v>
      </c>
      <c r="Q45" t="s">
        <v>2047</v>
      </c>
      <c r="R45" t="s">
        <v>2056</v>
      </c>
      <c r="S45" s="9">
        <f t="shared" si="2"/>
        <v>41844.208333333336</v>
      </c>
      <c r="T45" s="9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>
        <f t="shared" si="1"/>
        <v>94.375</v>
      </c>
      <c r="Q46" t="s">
        <v>2047</v>
      </c>
      <c r="R46" t="s">
        <v>2053</v>
      </c>
      <c r="S46" s="9">
        <f t="shared" si="2"/>
        <v>43541.208333333328</v>
      </c>
      <c r="T46" s="9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>
        <f t="shared" si="1"/>
        <v>46.163043478260867</v>
      </c>
      <c r="Q47" t="s">
        <v>2039</v>
      </c>
      <c r="R47" t="s">
        <v>2040</v>
      </c>
      <c r="S47" s="9">
        <f t="shared" si="2"/>
        <v>42676.208333333328</v>
      </c>
      <c r="T47" s="9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>
        <f t="shared" si="1"/>
        <v>47.845637583892618</v>
      </c>
      <c r="Q48" t="s">
        <v>2035</v>
      </c>
      <c r="R48" t="s">
        <v>2036</v>
      </c>
      <c r="S48" s="9">
        <f t="shared" si="2"/>
        <v>40367.208333333336</v>
      </c>
      <c r="T48" s="9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>
        <f t="shared" si="1"/>
        <v>53.007815713698065</v>
      </c>
      <c r="Q49" t="s">
        <v>2039</v>
      </c>
      <c r="R49" t="s">
        <v>2040</v>
      </c>
      <c r="S49" s="9">
        <f t="shared" si="2"/>
        <v>41727.208333333336</v>
      </c>
      <c r="T49" s="9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>
        <f t="shared" si="1"/>
        <v>45.059405940594061</v>
      </c>
      <c r="Q50" t="s">
        <v>2039</v>
      </c>
      <c r="R50" t="s">
        <v>2040</v>
      </c>
      <c r="S50" s="9">
        <f t="shared" si="2"/>
        <v>42180.208333333328</v>
      </c>
      <c r="T50" s="9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>
        <f t="shared" si="1"/>
        <v>2</v>
      </c>
      <c r="Q51" t="s">
        <v>2035</v>
      </c>
      <c r="R51" t="s">
        <v>2036</v>
      </c>
      <c r="S51" s="9">
        <f t="shared" si="2"/>
        <v>43758.208333333328</v>
      </c>
      <c r="T51" s="9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>
        <f t="shared" si="1"/>
        <v>99.006816632583508</v>
      </c>
      <c r="Q52" t="s">
        <v>2035</v>
      </c>
      <c r="R52" t="s">
        <v>2057</v>
      </c>
      <c r="S52" s="9">
        <f t="shared" si="2"/>
        <v>41487.208333333336</v>
      </c>
      <c r="T52" s="9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>
        <f t="shared" si="1"/>
        <v>32.786666666666669</v>
      </c>
      <c r="Q53" t="s">
        <v>2037</v>
      </c>
      <c r="R53" t="s">
        <v>2046</v>
      </c>
      <c r="S53" s="9">
        <f t="shared" si="2"/>
        <v>40995.208333333336</v>
      </c>
      <c r="T53" s="9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>
        <f t="shared" si="1"/>
        <v>59.119617224880386</v>
      </c>
      <c r="Q54" t="s">
        <v>2039</v>
      </c>
      <c r="R54" t="s">
        <v>2040</v>
      </c>
      <c r="S54" s="9">
        <f t="shared" si="2"/>
        <v>40436.208333333336</v>
      </c>
      <c r="T54" s="9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>
        <f t="shared" si="1"/>
        <v>44.93333333333333</v>
      </c>
      <c r="Q55" t="s">
        <v>2041</v>
      </c>
      <c r="R55" t="s">
        <v>2044</v>
      </c>
      <c r="S55" s="9">
        <f t="shared" si="2"/>
        <v>41779.208333333336</v>
      </c>
      <c r="T55" s="9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>
        <f t="shared" si="1"/>
        <v>89.664122137404576</v>
      </c>
      <c r="Q56" t="s">
        <v>2037</v>
      </c>
      <c r="R56" t="s">
        <v>2046</v>
      </c>
      <c r="S56" s="9">
        <f t="shared" si="2"/>
        <v>43170.25</v>
      </c>
      <c r="T56" s="9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>
        <f t="shared" si="1"/>
        <v>70.079268292682926</v>
      </c>
      <c r="Q57" t="s">
        <v>2035</v>
      </c>
      <c r="R57" t="s">
        <v>2058</v>
      </c>
      <c r="S57" s="9">
        <f t="shared" si="2"/>
        <v>43311.208333333328</v>
      </c>
      <c r="T57" s="9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>
        <f t="shared" si="1"/>
        <v>31.059701492537314</v>
      </c>
      <c r="Q58" t="s">
        <v>2037</v>
      </c>
      <c r="R58" t="s">
        <v>2046</v>
      </c>
      <c r="S58" s="9">
        <f t="shared" si="2"/>
        <v>42014.25</v>
      </c>
      <c r="T58" s="9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>
        <f t="shared" si="1"/>
        <v>29.061611374407583</v>
      </c>
      <c r="Q59" t="s">
        <v>2050</v>
      </c>
      <c r="R59" t="s">
        <v>2051</v>
      </c>
      <c r="S59" s="9">
        <f t="shared" si="2"/>
        <v>42979.208333333328</v>
      </c>
      <c r="T59" s="9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>
        <f t="shared" si="1"/>
        <v>30.0859375</v>
      </c>
      <c r="Q60" t="s">
        <v>2039</v>
      </c>
      <c r="R60" t="s">
        <v>2040</v>
      </c>
      <c r="S60" s="9">
        <f t="shared" si="2"/>
        <v>42268.208333333328</v>
      </c>
      <c r="T60" s="9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>
        <f t="shared" si="1"/>
        <v>84.998125000000002</v>
      </c>
      <c r="Q61" t="s">
        <v>2039</v>
      </c>
      <c r="R61" t="s">
        <v>2040</v>
      </c>
      <c r="S61" s="9">
        <f t="shared" si="2"/>
        <v>42898.208333333328</v>
      </c>
      <c r="T61" s="9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>
        <f t="shared" si="1"/>
        <v>82.001775410563695</v>
      </c>
      <c r="Q62" t="s">
        <v>2039</v>
      </c>
      <c r="R62" t="s">
        <v>2040</v>
      </c>
      <c r="S62" s="9">
        <f t="shared" si="2"/>
        <v>41107.208333333336</v>
      </c>
      <c r="T62" s="9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>
        <f t="shared" si="1"/>
        <v>58.040160642570278</v>
      </c>
      <c r="Q63" t="s">
        <v>2039</v>
      </c>
      <c r="R63" t="s">
        <v>2040</v>
      </c>
      <c r="S63" s="9">
        <f t="shared" si="2"/>
        <v>40595.25</v>
      </c>
      <c r="T63" s="9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>
        <f t="shared" si="1"/>
        <v>111.4</v>
      </c>
      <c r="Q64" t="s">
        <v>2037</v>
      </c>
      <c r="R64" t="s">
        <v>2038</v>
      </c>
      <c r="S64" s="9">
        <f t="shared" si="2"/>
        <v>42160.208333333328</v>
      </c>
      <c r="T64" s="9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>
        <f t="shared" si="1"/>
        <v>71.94736842105263</v>
      </c>
      <c r="Q65" t="s">
        <v>2039</v>
      </c>
      <c r="R65" t="s">
        <v>2040</v>
      </c>
      <c r="S65" s="9">
        <f t="shared" si="2"/>
        <v>42853.208333333328</v>
      </c>
      <c r="T65" s="9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>
        <f t="shared" si="1"/>
        <v>61.038135593220339</v>
      </c>
      <c r="Q66" t="s">
        <v>2037</v>
      </c>
      <c r="R66" t="s">
        <v>2038</v>
      </c>
      <c r="S66" s="9">
        <f t="shared" si="2"/>
        <v>43283.208333333328</v>
      </c>
      <c r="T66" s="9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(E67/D67)</f>
        <v>2.3614754098360655</v>
      </c>
      <c r="P67">
        <f t="shared" ref="P67:P130" si="5">E68/G68</f>
        <v>108.91666666666667</v>
      </c>
      <c r="Q67" t="s">
        <v>2039</v>
      </c>
      <c r="R67" t="s">
        <v>2040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>
        <f t="shared" si="5"/>
        <v>29.001722017220171</v>
      </c>
      <c r="Q68" t="s">
        <v>2039</v>
      </c>
      <c r="R68" t="s">
        <v>2040</v>
      </c>
      <c r="S68" s="9">
        <f t="shared" si="6"/>
        <v>42102.208333333328</v>
      </c>
      <c r="T68" s="9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>
        <f t="shared" si="5"/>
        <v>58.975609756097562</v>
      </c>
      <c r="Q69" t="s">
        <v>2037</v>
      </c>
      <c r="R69" t="s">
        <v>2046</v>
      </c>
      <c r="S69" s="9">
        <f t="shared" si="6"/>
        <v>40203.25</v>
      </c>
      <c r="T69" s="9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>
        <f t="shared" si="5"/>
        <v>111.82352941176471</v>
      </c>
      <c r="Q70" t="s">
        <v>2039</v>
      </c>
      <c r="R70" t="s">
        <v>2040</v>
      </c>
      <c r="S70" s="9">
        <f t="shared" si="6"/>
        <v>42943.208333333328</v>
      </c>
      <c r="T70" s="9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>
        <f t="shared" si="5"/>
        <v>63.995555555555555</v>
      </c>
      <c r="Q71" t="s">
        <v>2039</v>
      </c>
      <c r="R71" t="s">
        <v>2040</v>
      </c>
      <c r="S71" s="9">
        <f t="shared" si="6"/>
        <v>40531.25</v>
      </c>
      <c r="T71" s="9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>
        <f t="shared" si="5"/>
        <v>85.315789473684205</v>
      </c>
      <c r="Q72" t="s">
        <v>2039</v>
      </c>
      <c r="R72" t="s">
        <v>2040</v>
      </c>
      <c r="S72" s="9">
        <f t="shared" si="6"/>
        <v>40484.208333333336</v>
      </c>
      <c r="T72" s="9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>
        <f t="shared" si="5"/>
        <v>74.481481481481481</v>
      </c>
      <c r="Q73" t="s">
        <v>2039</v>
      </c>
      <c r="R73" t="s">
        <v>2040</v>
      </c>
      <c r="S73" s="9">
        <f t="shared" si="6"/>
        <v>43799.25</v>
      </c>
      <c r="T73" s="9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>
        <f t="shared" si="5"/>
        <v>105.14772727272727</v>
      </c>
      <c r="Q74" t="s">
        <v>2041</v>
      </c>
      <c r="R74" t="s">
        <v>2049</v>
      </c>
      <c r="S74" s="9">
        <f t="shared" si="6"/>
        <v>42186.208333333328</v>
      </c>
      <c r="T74" s="9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>
        <f t="shared" si="5"/>
        <v>56.188235294117646</v>
      </c>
      <c r="Q75" t="s">
        <v>2035</v>
      </c>
      <c r="R75" t="s">
        <v>2058</v>
      </c>
      <c r="S75" s="9">
        <f t="shared" si="6"/>
        <v>42701.25</v>
      </c>
      <c r="T75" s="9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>
        <f t="shared" si="5"/>
        <v>85.917647058823533</v>
      </c>
      <c r="Q76" t="s">
        <v>2035</v>
      </c>
      <c r="R76" t="s">
        <v>2057</v>
      </c>
      <c r="S76" s="9">
        <f t="shared" si="6"/>
        <v>42456.208333333328</v>
      </c>
      <c r="T76" s="9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>
        <f t="shared" si="5"/>
        <v>57.00296912114014</v>
      </c>
      <c r="Q77" t="s">
        <v>2054</v>
      </c>
      <c r="R77" t="s">
        <v>2055</v>
      </c>
      <c r="S77" s="9">
        <f t="shared" si="6"/>
        <v>43296.208333333328</v>
      </c>
      <c r="T77" s="9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>
        <f t="shared" si="5"/>
        <v>79.642857142857139</v>
      </c>
      <c r="Q78" t="s">
        <v>2039</v>
      </c>
      <c r="R78" t="s">
        <v>2040</v>
      </c>
      <c r="S78" s="9">
        <f t="shared" si="6"/>
        <v>42027.25</v>
      </c>
      <c r="T78" s="9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>
        <f t="shared" si="5"/>
        <v>41.018181818181816</v>
      </c>
      <c r="Q79" t="s">
        <v>2041</v>
      </c>
      <c r="R79" t="s">
        <v>2049</v>
      </c>
      <c r="S79" s="9">
        <f t="shared" si="6"/>
        <v>40448.208333333336</v>
      </c>
      <c r="T79" s="9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>
        <f t="shared" si="5"/>
        <v>48.004773269689736</v>
      </c>
      <c r="Q80" t="s">
        <v>2047</v>
      </c>
      <c r="R80" t="s">
        <v>2059</v>
      </c>
      <c r="S80" s="9">
        <f t="shared" si="6"/>
        <v>43206.208333333328</v>
      </c>
      <c r="T80" s="9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>
        <f t="shared" si="5"/>
        <v>55.212598425196852</v>
      </c>
      <c r="Q81" t="s">
        <v>2039</v>
      </c>
      <c r="R81" t="s">
        <v>2040</v>
      </c>
      <c r="S81" s="9">
        <f t="shared" si="6"/>
        <v>43267.208333333328</v>
      </c>
      <c r="T81" s="9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>
        <f t="shared" si="5"/>
        <v>92.109489051094897</v>
      </c>
      <c r="Q82" t="s">
        <v>2050</v>
      </c>
      <c r="R82" t="s">
        <v>2051</v>
      </c>
      <c r="S82" s="9">
        <f t="shared" si="6"/>
        <v>42976.208333333328</v>
      </c>
      <c r="T82" s="9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>
        <f t="shared" si="5"/>
        <v>83.183333333333337</v>
      </c>
      <c r="Q83" t="s">
        <v>2035</v>
      </c>
      <c r="R83" t="s">
        <v>2036</v>
      </c>
      <c r="S83" s="9">
        <f t="shared" si="6"/>
        <v>43062.25</v>
      </c>
      <c r="T83" s="9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>
        <f t="shared" si="5"/>
        <v>39.996000000000002</v>
      </c>
      <c r="Q84" t="s">
        <v>2050</v>
      </c>
      <c r="R84" t="s">
        <v>2051</v>
      </c>
      <c r="S84" s="9">
        <f t="shared" si="6"/>
        <v>43482.25</v>
      </c>
      <c r="T84" s="9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>
        <f t="shared" si="5"/>
        <v>111.1336898395722</v>
      </c>
      <c r="Q85" t="s">
        <v>2035</v>
      </c>
      <c r="R85" t="s">
        <v>2043</v>
      </c>
      <c r="S85" s="9">
        <f t="shared" si="6"/>
        <v>42579.208333333328</v>
      </c>
      <c r="T85" s="9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>
        <f t="shared" si="5"/>
        <v>90.563380281690144</v>
      </c>
      <c r="Q86" t="s">
        <v>2037</v>
      </c>
      <c r="R86" t="s">
        <v>2046</v>
      </c>
      <c r="S86" s="9">
        <f t="shared" si="6"/>
        <v>41118.208333333336</v>
      </c>
      <c r="T86" s="9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>
        <f t="shared" si="5"/>
        <v>61.108374384236456</v>
      </c>
      <c r="Q87" t="s">
        <v>2035</v>
      </c>
      <c r="R87" t="s">
        <v>2045</v>
      </c>
      <c r="S87" s="9">
        <f t="shared" si="6"/>
        <v>40797.208333333336</v>
      </c>
      <c r="T87" s="9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>
        <f t="shared" si="5"/>
        <v>83.022941970310384</v>
      </c>
      <c r="Q88" t="s">
        <v>2039</v>
      </c>
      <c r="R88" t="s">
        <v>2040</v>
      </c>
      <c r="S88" s="9">
        <f t="shared" si="6"/>
        <v>42128.208333333328</v>
      </c>
      <c r="T88" s="9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>
        <f t="shared" si="5"/>
        <v>110.76106194690266</v>
      </c>
      <c r="Q89" t="s">
        <v>2035</v>
      </c>
      <c r="R89" t="s">
        <v>2036</v>
      </c>
      <c r="S89" s="9">
        <f t="shared" si="6"/>
        <v>40610.25</v>
      </c>
      <c r="T89" s="9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>
        <f t="shared" si="5"/>
        <v>89.458333333333329</v>
      </c>
      <c r="Q90" t="s">
        <v>2047</v>
      </c>
      <c r="R90" t="s">
        <v>2059</v>
      </c>
      <c r="S90" s="9">
        <f t="shared" si="6"/>
        <v>42110.208333333328</v>
      </c>
      <c r="T90" s="9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>
        <f t="shared" si="5"/>
        <v>57.849056603773583</v>
      </c>
      <c r="Q91" t="s">
        <v>2039</v>
      </c>
      <c r="R91" t="s">
        <v>2040</v>
      </c>
      <c r="S91" s="9">
        <f t="shared" si="6"/>
        <v>40283.208333333336</v>
      </c>
      <c r="T91" s="9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>
        <f t="shared" si="5"/>
        <v>109.99705449189985</v>
      </c>
      <c r="Q92" t="s">
        <v>2039</v>
      </c>
      <c r="R92" t="s">
        <v>2040</v>
      </c>
      <c r="S92" s="9">
        <f t="shared" si="6"/>
        <v>42425.25</v>
      </c>
      <c r="T92" s="9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>
        <f t="shared" si="5"/>
        <v>103.96586345381526</v>
      </c>
      <c r="Q93" t="s">
        <v>2047</v>
      </c>
      <c r="R93" t="s">
        <v>2059</v>
      </c>
      <c r="S93" s="9">
        <f t="shared" si="6"/>
        <v>42588.208333333328</v>
      </c>
      <c r="T93" s="9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>
        <f t="shared" si="5"/>
        <v>107.99508196721311</v>
      </c>
      <c r="Q94" t="s">
        <v>2050</v>
      </c>
      <c r="R94" t="s">
        <v>2051</v>
      </c>
      <c r="S94" s="9">
        <f t="shared" si="6"/>
        <v>40352.208333333336</v>
      </c>
      <c r="T94" s="9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>
        <f t="shared" si="5"/>
        <v>48.927777777777777</v>
      </c>
      <c r="Q95" t="s">
        <v>2039</v>
      </c>
      <c r="R95" t="s">
        <v>2040</v>
      </c>
      <c r="S95" s="9">
        <f t="shared" si="6"/>
        <v>41202.208333333336</v>
      </c>
      <c r="T95" s="9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>
        <f t="shared" si="5"/>
        <v>37.666666666666664</v>
      </c>
      <c r="Q96" t="s">
        <v>2037</v>
      </c>
      <c r="R96" t="s">
        <v>2038</v>
      </c>
      <c r="S96" s="9">
        <f t="shared" si="6"/>
        <v>43562.208333333328</v>
      </c>
      <c r="T96" s="9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>
        <f t="shared" si="5"/>
        <v>64.999141999141997</v>
      </c>
      <c r="Q97" t="s">
        <v>2041</v>
      </c>
      <c r="R97" t="s">
        <v>2042</v>
      </c>
      <c r="S97" s="9">
        <f t="shared" si="6"/>
        <v>43752.208333333328</v>
      </c>
      <c r="T97" s="9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>
        <f t="shared" si="5"/>
        <v>106.61061946902655</v>
      </c>
      <c r="Q98" t="s">
        <v>2039</v>
      </c>
      <c r="R98" t="s">
        <v>2040</v>
      </c>
      <c r="S98" s="9">
        <f t="shared" si="6"/>
        <v>40612.25</v>
      </c>
      <c r="T98" s="9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>
        <f t="shared" si="5"/>
        <v>27.009016393442622</v>
      </c>
      <c r="Q99" t="s">
        <v>2033</v>
      </c>
      <c r="R99" t="s">
        <v>2034</v>
      </c>
      <c r="S99" s="9">
        <f t="shared" si="6"/>
        <v>42180.208333333328</v>
      </c>
      <c r="T99" s="9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>
        <f t="shared" si="5"/>
        <v>91.16463414634147</v>
      </c>
      <c r="Q100" t="s">
        <v>2050</v>
      </c>
      <c r="R100" t="s">
        <v>2051</v>
      </c>
      <c r="S100" s="9">
        <f t="shared" si="6"/>
        <v>42212.208333333328</v>
      </c>
      <c r="T100" s="9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>
        <f t="shared" si="5"/>
        <v>1</v>
      </c>
      <c r="Q101" t="s">
        <v>2039</v>
      </c>
      <c r="R101" t="s">
        <v>2040</v>
      </c>
      <c r="S101" s="9">
        <f t="shared" si="6"/>
        <v>41968.25</v>
      </c>
      <c r="T101" s="9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>
        <f t="shared" si="5"/>
        <v>56.054878048780488</v>
      </c>
      <c r="Q102" t="s">
        <v>2039</v>
      </c>
      <c r="R102" t="s">
        <v>2040</v>
      </c>
      <c r="S102" s="9">
        <f t="shared" si="6"/>
        <v>40835.208333333336</v>
      </c>
      <c r="T102" s="9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>
        <f t="shared" si="5"/>
        <v>31.017857142857142</v>
      </c>
      <c r="Q103" t="s">
        <v>2035</v>
      </c>
      <c r="R103" t="s">
        <v>2043</v>
      </c>
      <c r="S103" s="9">
        <f t="shared" si="6"/>
        <v>42056.25</v>
      </c>
      <c r="T103" s="9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>
        <f t="shared" si="5"/>
        <v>66.513513513513516</v>
      </c>
      <c r="Q104" t="s">
        <v>2037</v>
      </c>
      <c r="R104" t="s">
        <v>2046</v>
      </c>
      <c r="S104" s="9">
        <f t="shared" si="6"/>
        <v>43234.208333333328</v>
      </c>
      <c r="T104" s="9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>
        <f t="shared" si="5"/>
        <v>89.005216484089729</v>
      </c>
      <c r="Q105" t="s">
        <v>2035</v>
      </c>
      <c r="R105" t="s">
        <v>2043</v>
      </c>
      <c r="S105" s="9">
        <f t="shared" si="6"/>
        <v>40475.208333333336</v>
      </c>
      <c r="T105" s="9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>
        <f t="shared" si="5"/>
        <v>103.46315789473684</v>
      </c>
      <c r="Q106" t="s">
        <v>2035</v>
      </c>
      <c r="R106" t="s">
        <v>2045</v>
      </c>
      <c r="S106" s="9">
        <f t="shared" si="6"/>
        <v>42878.208333333328</v>
      </c>
      <c r="T106" s="9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>
        <f t="shared" si="5"/>
        <v>95.278911564625844</v>
      </c>
      <c r="Q107" t="s">
        <v>2037</v>
      </c>
      <c r="R107" t="s">
        <v>2038</v>
      </c>
      <c r="S107" s="9">
        <f t="shared" si="6"/>
        <v>41366.208333333336</v>
      </c>
      <c r="T107" s="9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>
        <f t="shared" si="5"/>
        <v>75.895348837209298</v>
      </c>
      <c r="Q108" t="s">
        <v>2039</v>
      </c>
      <c r="R108" t="s">
        <v>2040</v>
      </c>
      <c r="S108" s="9">
        <f t="shared" si="6"/>
        <v>43716.208333333328</v>
      </c>
      <c r="T108" s="9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>
        <f t="shared" si="5"/>
        <v>107.57831325301204</v>
      </c>
      <c r="Q109" t="s">
        <v>2039</v>
      </c>
      <c r="R109" t="s">
        <v>2040</v>
      </c>
      <c r="S109" s="9">
        <f t="shared" si="6"/>
        <v>43213.208333333328</v>
      </c>
      <c r="T109" s="9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>
        <f t="shared" si="5"/>
        <v>51.31666666666667</v>
      </c>
      <c r="Q110" t="s">
        <v>2041</v>
      </c>
      <c r="R110" t="s">
        <v>2042</v>
      </c>
      <c r="S110" s="9">
        <f t="shared" si="6"/>
        <v>41005.208333333336</v>
      </c>
      <c r="T110" s="9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>
        <f t="shared" si="5"/>
        <v>71.983108108108112</v>
      </c>
      <c r="Q111" t="s">
        <v>2041</v>
      </c>
      <c r="R111" t="s">
        <v>2060</v>
      </c>
      <c r="S111" s="9">
        <f t="shared" si="6"/>
        <v>41651.25</v>
      </c>
      <c r="T111" s="9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>
        <f t="shared" si="5"/>
        <v>108.95414201183432</v>
      </c>
      <c r="Q112" t="s">
        <v>2033</v>
      </c>
      <c r="R112" t="s">
        <v>2034</v>
      </c>
      <c r="S112" s="9">
        <f t="shared" si="6"/>
        <v>43354.208333333328</v>
      </c>
      <c r="T112" s="9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>
        <f t="shared" si="5"/>
        <v>35</v>
      </c>
      <c r="Q113" t="s">
        <v>2047</v>
      </c>
      <c r="R113" t="s">
        <v>2056</v>
      </c>
      <c r="S113" s="9">
        <f t="shared" si="6"/>
        <v>41174.208333333336</v>
      </c>
      <c r="T113" s="9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>
        <f t="shared" si="5"/>
        <v>94.938931297709928</v>
      </c>
      <c r="Q114" t="s">
        <v>2037</v>
      </c>
      <c r="R114" t="s">
        <v>2038</v>
      </c>
      <c r="S114" s="9">
        <f t="shared" si="6"/>
        <v>41875.208333333336</v>
      </c>
      <c r="T114" s="9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>
        <f t="shared" si="5"/>
        <v>109.65079365079364</v>
      </c>
      <c r="Q115" t="s">
        <v>2033</v>
      </c>
      <c r="R115" t="s">
        <v>2034</v>
      </c>
      <c r="S115" s="9">
        <f t="shared" si="6"/>
        <v>42990.208333333328</v>
      </c>
      <c r="T115" s="9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>
        <f t="shared" si="5"/>
        <v>44.001815980629537</v>
      </c>
      <c r="Q116" t="s">
        <v>2037</v>
      </c>
      <c r="R116" t="s">
        <v>2046</v>
      </c>
      <c r="S116" s="9">
        <f t="shared" si="6"/>
        <v>43564.208333333328</v>
      </c>
      <c r="T116" s="9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>
        <f t="shared" si="5"/>
        <v>86.794520547945211</v>
      </c>
      <c r="Q117" t="s">
        <v>2047</v>
      </c>
      <c r="R117" t="s">
        <v>2053</v>
      </c>
      <c r="S117" s="9">
        <f t="shared" si="6"/>
        <v>43056.25</v>
      </c>
      <c r="T117" s="9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>
        <f t="shared" si="5"/>
        <v>30.992727272727272</v>
      </c>
      <c r="Q118" t="s">
        <v>2039</v>
      </c>
      <c r="R118" t="s">
        <v>2040</v>
      </c>
      <c r="S118" s="9">
        <f t="shared" si="6"/>
        <v>42265.208333333328</v>
      </c>
      <c r="T118" s="9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>
        <f t="shared" si="5"/>
        <v>94.791044776119406</v>
      </c>
      <c r="Q119" t="s">
        <v>2041</v>
      </c>
      <c r="R119" t="s">
        <v>2060</v>
      </c>
      <c r="S119" s="9">
        <f t="shared" si="6"/>
        <v>40808.208333333336</v>
      </c>
      <c r="T119" s="9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>
        <f t="shared" si="5"/>
        <v>69.79220779220779</v>
      </c>
      <c r="Q120" t="s">
        <v>2054</v>
      </c>
      <c r="R120" t="s">
        <v>2055</v>
      </c>
      <c r="S120" s="9">
        <f t="shared" si="6"/>
        <v>41665.25</v>
      </c>
      <c r="T120" s="9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>
        <f t="shared" si="5"/>
        <v>63.003367003367003</v>
      </c>
      <c r="Q121" t="s">
        <v>2041</v>
      </c>
      <c r="R121" t="s">
        <v>2042</v>
      </c>
      <c r="S121" s="9">
        <f t="shared" si="6"/>
        <v>41806.208333333336</v>
      </c>
      <c r="T121" s="9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>
        <f t="shared" si="5"/>
        <v>110.0343300110742</v>
      </c>
      <c r="Q122" t="s">
        <v>2050</v>
      </c>
      <c r="R122" t="s">
        <v>2061</v>
      </c>
      <c r="S122" s="9">
        <f t="shared" si="6"/>
        <v>42111.208333333328</v>
      </c>
      <c r="T122" s="9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>
        <f t="shared" si="5"/>
        <v>25.997933274284026</v>
      </c>
      <c r="Q123" t="s">
        <v>2050</v>
      </c>
      <c r="R123" t="s">
        <v>2051</v>
      </c>
      <c r="S123" s="9">
        <f t="shared" si="6"/>
        <v>41917.208333333336</v>
      </c>
      <c r="T123" s="9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>
        <f t="shared" si="5"/>
        <v>49.987915407854985</v>
      </c>
      <c r="Q124" t="s">
        <v>2047</v>
      </c>
      <c r="R124" t="s">
        <v>2053</v>
      </c>
      <c r="S124" s="9">
        <f t="shared" si="6"/>
        <v>41970.25</v>
      </c>
      <c r="T124" s="9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>
        <f t="shared" si="5"/>
        <v>101.72340425531915</v>
      </c>
      <c r="Q125" t="s">
        <v>2039</v>
      </c>
      <c r="R125" t="s">
        <v>2040</v>
      </c>
      <c r="S125" s="9">
        <f t="shared" si="6"/>
        <v>42332.25</v>
      </c>
      <c r="T125" s="9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>
        <f t="shared" si="5"/>
        <v>47.083333333333336</v>
      </c>
      <c r="Q126" t="s">
        <v>2054</v>
      </c>
      <c r="R126" t="s">
        <v>2055</v>
      </c>
      <c r="S126" s="9">
        <f t="shared" si="6"/>
        <v>43598.208333333328</v>
      </c>
      <c r="T126" s="9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>
        <f t="shared" si="5"/>
        <v>89.944444444444443</v>
      </c>
      <c r="Q127" t="s">
        <v>2039</v>
      </c>
      <c r="R127" t="s">
        <v>2040</v>
      </c>
      <c r="S127" s="9">
        <f t="shared" si="6"/>
        <v>43362.208333333328</v>
      </c>
      <c r="T127" s="9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>
        <f t="shared" si="5"/>
        <v>78.96875</v>
      </c>
      <c r="Q128" t="s">
        <v>2039</v>
      </c>
      <c r="R128" t="s">
        <v>2040</v>
      </c>
      <c r="S128" s="9">
        <f t="shared" si="6"/>
        <v>42596.208333333328</v>
      </c>
      <c r="T128" s="9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>
        <f t="shared" si="5"/>
        <v>80.067669172932327</v>
      </c>
      <c r="Q129" t="s">
        <v>2039</v>
      </c>
      <c r="R129" t="s">
        <v>2040</v>
      </c>
      <c r="S129" s="9">
        <f t="shared" si="6"/>
        <v>40310.208333333336</v>
      </c>
      <c r="T129" s="9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>
        <f t="shared" si="5"/>
        <v>86.472727272727269</v>
      </c>
      <c r="Q130" t="s">
        <v>2035</v>
      </c>
      <c r="R130" t="s">
        <v>2036</v>
      </c>
      <c r="S130" s="9">
        <f t="shared" si="6"/>
        <v>40417.208333333336</v>
      </c>
      <c r="T130" s="9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(E131/D131)</f>
        <v>3.2026936026936029E-2</v>
      </c>
      <c r="P131">
        <f t="shared" ref="P131:P194" si="9">E132/G132</f>
        <v>28.001876172607879</v>
      </c>
      <c r="Q131" t="s">
        <v>2033</v>
      </c>
      <c r="R131" t="s">
        <v>2034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>
        <f t="shared" si="9"/>
        <v>67.996725337699544</v>
      </c>
      <c r="Q132" t="s">
        <v>2041</v>
      </c>
      <c r="R132" t="s">
        <v>2044</v>
      </c>
      <c r="S132" s="9">
        <f t="shared" si="10"/>
        <v>40842.208333333336</v>
      </c>
      <c r="T132" s="9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>
        <f t="shared" si="9"/>
        <v>43.078651685393261</v>
      </c>
      <c r="Q133" t="s">
        <v>2037</v>
      </c>
      <c r="R133" t="s">
        <v>2038</v>
      </c>
      <c r="S133" s="9">
        <f t="shared" si="10"/>
        <v>41607.25</v>
      </c>
      <c r="T133" s="9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>
        <f t="shared" si="9"/>
        <v>87.95597484276729</v>
      </c>
      <c r="Q134" t="s">
        <v>2039</v>
      </c>
      <c r="R134" t="s">
        <v>2040</v>
      </c>
      <c r="S134" s="9">
        <f t="shared" si="10"/>
        <v>43112.25</v>
      </c>
      <c r="T134" s="9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>
        <f t="shared" si="9"/>
        <v>94.987234042553197</v>
      </c>
      <c r="Q135" t="s">
        <v>2035</v>
      </c>
      <c r="R135" t="s">
        <v>2062</v>
      </c>
      <c r="S135" s="9">
        <f t="shared" si="10"/>
        <v>40767.208333333336</v>
      </c>
      <c r="T135" s="9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>
        <f t="shared" si="9"/>
        <v>46.905982905982903</v>
      </c>
      <c r="Q136" t="s">
        <v>2041</v>
      </c>
      <c r="R136" t="s">
        <v>2042</v>
      </c>
      <c r="S136" s="9">
        <f t="shared" si="10"/>
        <v>40713.208333333336</v>
      </c>
      <c r="T136" s="9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>
        <f t="shared" si="9"/>
        <v>46.913793103448278</v>
      </c>
      <c r="Q137" t="s">
        <v>2039</v>
      </c>
      <c r="R137" t="s">
        <v>2040</v>
      </c>
      <c r="S137" s="9">
        <f t="shared" si="10"/>
        <v>41340.25</v>
      </c>
      <c r="T137" s="9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>
        <f t="shared" si="9"/>
        <v>94.24</v>
      </c>
      <c r="Q138" t="s">
        <v>2041</v>
      </c>
      <c r="R138" t="s">
        <v>2044</v>
      </c>
      <c r="S138" s="9">
        <f t="shared" si="10"/>
        <v>41797.208333333336</v>
      </c>
      <c r="T138" s="9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>
        <f t="shared" si="9"/>
        <v>80.139130434782615</v>
      </c>
      <c r="Q139" t="s">
        <v>2047</v>
      </c>
      <c r="R139" t="s">
        <v>2048</v>
      </c>
      <c r="S139" s="9">
        <f t="shared" si="10"/>
        <v>40457.208333333336</v>
      </c>
      <c r="T139" s="9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>
        <f t="shared" si="9"/>
        <v>59.036809815950917</v>
      </c>
      <c r="Q140" t="s">
        <v>2050</v>
      </c>
      <c r="R140" t="s">
        <v>2061</v>
      </c>
      <c r="S140" s="9">
        <f t="shared" si="10"/>
        <v>41180.208333333336</v>
      </c>
      <c r="T140" s="9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>
        <f t="shared" si="9"/>
        <v>65.989247311827953</v>
      </c>
      <c r="Q141" t="s">
        <v>2037</v>
      </c>
      <c r="R141" t="s">
        <v>2046</v>
      </c>
      <c r="S141" s="9">
        <f t="shared" si="10"/>
        <v>42115.208333333328</v>
      </c>
      <c r="T141" s="9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>
        <f t="shared" si="9"/>
        <v>60.992530345471522</v>
      </c>
      <c r="Q142" t="s">
        <v>2041</v>
      </c>
      <c r="R142" t="s">
        <v>2042</v>
      </c>
      <c r="S142" s="9">
        <f t="shared" si="10"/>
        <v>43156.25</v>
      </c>
      <c r="T142" s="9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>
        <f t="shared" si="9"/>
        <v>98.307692307692307</v>
      </c>
      <c r="Q143" t="s">
        <v>2037</v>
      </c>
      <c r="R143" t="s">
        <v>2038</v>
      </c>
      <c r="S143" s="9">
        <f t="shared" si="10"/>
        <v>42167.208333333328</v>
      </c>
      <c r="T143" s="9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>
        <f t="shared" si="9"/>
        <v>104.6</v>
      </c>
      <c r="Q144" t="s">
        <v>2037</v>
      </c>
      <c r="R144" t="s">
        <v>2038</v>
      </c>
      <c r="S144" s="9">
        <f t="shared" si="10"/>
        <v>41005.208333333336</v>
      </c>
      <c r="T144" s="9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>
        <f t="shared" si="9"/>
        <v>86.066666666666663</v>
      </c>
      <c r="Q145" t="s">
        <v>2035</v>
      </c>
      <c r="R145" t="s">
        <v>2045</v>
      </c>
      <c r="S145" s="9">
        <f t="shared" si="10"/>
        <v>40357.208333333336</v>
      </c>
      <c r="T145" s="9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>
        <f t="shared" si="9"/>
        <v>76.989583333333329</v>
      </c>
      <c r="Q146" t="s">
        <v>2039</v>
      </c>
      <c r="R146" t="s">
        <v>2040</v>
      </c>
      <c r="S146" s="9">
        <f t="shared" si="10"/>
        <v>43633.208333333328</v>
      </c>
      <c r="T146" s="9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>
        <f t="shared" si="9"/>
        <v>29.764705882352942</v>
      </c>
      <c r="Q147" t="s">
        <v>2037</v>
      </c>
      <c r="R147" t="s">
        <v>2046</v>
      </c>
      <c r="S147" s="9">
        <f t="shared" si="10"/>
        <v>41889.208333333336</v>
      </c>
      <c r="T147" s="9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>
        <f t="shared" si="9"/>
        <v>46.91959798994975</v>
      </c>
      <c r="Q148" t="s">
        <v>2039</v>
      </c>
      <c r="R148" t="s">
        <v>2040</v>
      </c>
      <c r="S148" s="9">
        <f t="shared" si="10"/>
        <v>40855.25</v>
      </c>
      <c r="T148" s="9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>
        <f t="shared" si="9"/>
        <v>105.18691588785046</v>
      </c>
      <c r="Q149" t="s">
        <v>2039</v>
      </c>
      <c r="R149" t="s">
        <v>2040</v>
      </c>
      <c r="S149" s="9">
        <f t="shared" si="10"/>
        <v>42534.208333333328</v>
      </c>
      <c r="T149" s="9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>
        <f t="shared" si="9"/>
        <v>69.907692307692301</v>
      </c>
      <c r="Q150" t="s">
        <v>2037</v>
      </c>
      <c r="R150" t="s">
        <v>2046</v>
      </c>
      <c r="S150" s="9">
        <f t="shared" si="10"/>
        <v>42941.208333333328</v>
      </c>
      <c r="T150" s="9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>
        <f t="shared" si="9"/>
        <v>1</v>
      </c>
      <c r="Q151" t="s">
        <v>2035</v>
      </c>
      <c r="R151" t="s">
        <v>2045</v>
      </c>
      <c r="S151" s="9">
        <f t="shared" si="10"/>
        <v>41275.25</v>
      </c>
      <c r="T151" s="9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>
        <f t="shared" si="9"/>
        <v>60.011588275391958</v>
      </c>
      <c r="Q152" t="s">
        <v>2035</v>
      </c>
      <c r="R152" t="s">
        <v>2036</v>
      </c>
      <c r="S152" s="9">
        <f t="shared" si="10"/>
        <v>43450.25</v>
      </c>
      <c r="T152" s="9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>
        <f t="shared" si="9"/>
        <v>52.006220379146917</v>
      </c>
      <c r="Q153" t="s">
        <v>2035</v>
      </c>
      <c r="R153" t="s">
        <v>2043</v>
      </c>
      <c r="S153" s="9">
        <f t="shared" si="10"/>
        <v>41799.208333333336</v>
      </c>
      <c r="T153" s="9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>
        <f t="shared" si="9"/>
        <v>31.000176025347649</v>
      </c>
      <c r="Q154" t="s">
        <v>2035</v>
      </c>
      <c r="R154" t="s">
        <v>2045</v>
      </c>
      <c r="S154" s="9">
        <f t="shared" si="10"/>
        <v>42783.25</v>
      </c>
      <c r="T154" s="9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>
        <f t="shared" si="9"/>
        <v>95.042492917847028</v>
      </c>
      <c r="Q155" t="s">
        <v>2039</v>
      </c>
      <c r="R155" t="s">
        <v>2040</v>
      </c>
      <c r="S155" s="9">
        <f t="shared" si="10"/>
        <v>41201.208333333336</v>
      </c>
      <c r="T155" s="9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>
        <f t="shared" si="9"/>
        <v>75.968174204355108</v>
      </c>
      <c r="Q156" t="s">
        <v>2035</v>
      </c>
      <c r="R156" t="s">
        <v>2045</v>
      </c>
      <c r="S156" s="9">
        <f t="shared" si="10"/>
        <v>42502.208333333328</v>
      </c>
      <c r="T156" s="9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>
        <f t="shared" si="9"/>
        <v>71.013192612137203</v>
      </c>
      <c r="Q157" t="s">
        <v>2039</v>
      </c>
      <c r="R157" t="s">
        <v>2040</v>
      </c>
      <c r="S157" s="9">
        <f t="shared" si="10"/>
        <v>40262.208333333336</v>
      </c>
      <c r="T157" s="9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>
        <f t="shared" si="9"/>
        <v>73.733333333333334</v>
      </c>
      <c r="Q158" t="s">
        <v>2035</v>
      </c>
      <c r="R158" t="s">
        <v>2036</v>
      </c>
      <c r="S158" s="9">
        <f t="shared" si="10"/>
        <v>43743.208333333328</v>
      </c>
      <c r="T158" s="9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>
        <f t="shared" si="9"/>
        <v>113.17073170731707</v>
      </c>
      <c r="Q159" t="s">
        <v>2054</v>
      </c>
      <c r="R159" t="s">
        <v>2055</v>
      </c>
      <c r="S159" s="9">
        <f t="shared" si="10"/>
        <v>41638.25</v>
      </c>
      <c r="T159" s="9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>
        <f t="shared" si="9"/>
        <v>105.00933552992861</v>
      </c>
      <c r="Q160" t="s">
        <v>2035</v>
      </c>
      <c r="R160" t="s">
        <v>2036</v>
      </c>
      <c r="S160" s="9">
        <f t="shared" si="10"/>
        <v>42346.25</v>
      </c>
      <c r="T160" s="9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>
        <f t="shared" si="9"/>
        <v>79.176829268292678</v>
      </c>
      <c r="Q161" t="s">
        <v>2039</v>
      </c>
      <c r="R161" t="s">
        <v>2040</v>
      </c>
      <c r="S161" s="9">
        <f t="shared" si="10"/>
        <v>43551.208333333328</v>
      </c>
      <c r="T161" s="9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>
        <f t="shared" si="9"/>
        <v>57.333333333333336</v>
      </c>
      <c r="Q162" t="s">
        <v>2037</v>
      </c>
      <c r="R162" t="s">
        <v>2046</v>
      </c>
      <c r="S162" s="9">
        <f t="shared" si="10"/>
        <v>43582.208333333328</v>
      </c>
      <c r="T162" s="9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>
        <f t="shared" si="9"/>
        <v>58.178343949044589</v>
      </c>
      <c r="Q163" t="s">
        <v>2037</v>
      </c>
      <c r="R163" t="s">
        <v>2038</v>
      </c>
      <c r="S163" s="9">
        <f t="shared" si="10"/>
        <v>42270.208333333328</v>
      </c>
      <c r="T163" s="9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>
        <f t="shared" si="9"/>
        <v>36.032520325203251</v>
      </c>
      <c r="Q164" t="s">
        <v>2035</v>
      </c>
      <c r="R164" t="s">
        <v>2036</v>
      </c>
      <c r="S164" s="9">
        <f t="shared" si="10"/>
        <v>43442.25</v>
      </c>
      <c r="T164" s="9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>
        <f t="shared" si="9"/>
        <v>107.99068767908309</v>
      </c>
      <c r="Q165" t="s">
        <v>2054</v>
      </c>
      <c r="R165" t="s">
        <v>2055</v>
      </c>
      <c r="S165" s="9">
        <f t="shared" si="10"/>
        <v>43028.208333333328</v>
      </c>
      <c r="T165" s="9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>
        <f t="shared" si="9"/>
        <v>44.005985634477256</v>
      </c>
      <c r="Q166" t="s">
        <v>2039</v>
      </c>
      <c r="R166" t="s">
        <v>2040</v>
      </c>
      <c r="S166" s="9">
        <f t="shared" si="10"/>
        <v>43016.208333333328</v>
      </c>
      <c r="T166" s="9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>
        <f t="shared" si="9"/>
        <v>55.077868852459019</v>
      </c>
      <c r="Q167" t="s">
        <v>2037</v>
      </c>
      <c r="R167" t="s">
        <v>2038</v>
      </c>
      <c r="S167" s="9">
        <f t="shared" si="10"/>
        <v>42948.208333333328</v>
      </c>
      <c r="T167" s="9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>
        <f t="shared" si="9"/>
        <v>74</v>
      </c>
      <c r="Q168" t="s">
        <v>2054</v>
      </c>
      <c r="R168" t="s">
        <v>2055</v>
      </c>
      <c r="S168" s="9">
        <f t="shared" si="10"/>
        <v>40534.25</v>
      </c>
      <c r="T168" s="9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>
        <f t="shared" si="9"/>
        <v>41.996858638743454</v>
      </c>
      <c r="Q169" t="s">
        <v>2039</v>
      </c>
      <c r="R169" t="s">
        <v>2040</v>
      </c>
      <c r="S169" s="9">
        <f t="shared" si="10"/>
        <v>41435.208333333336</v>
      </c>
      <c r="T169" s="9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>
        <f t="shared" si="9"/>
        <v>77.988161010260455</v>
      </c>
      <c r="Q170" t="s">
        <v>2035</v>
      </c>
      <c r="R170" t="s">
        <v>2045</v>
      </c>
      <c r="S170" s="9">
        <f t="shared" si="10"/>
        <v>43518.25</v>
      </c>
      <c r="T170" s="9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>
        <f t="shared" si="9"/>
        <v>82.507462686567166</v>
      </c>
      <c r="Q171" t="s">
        <v>2041</v>
      </c>
      <c r="R171" t="s">
        <v>2052</v>
      </c>
      <c r="S171" s="9">
        <f t="shared" si="10"/>
        <v>41077.208333333336</v>
      </c>
      <c r="T171" s="9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>
        <f t="shared" si="9"/>
        <v>104.2</v>
      </c>
      <c r="Q172" t="s">
        <v>2035</v>
      </c>
      <c r="R172" t="s">
        <v>2045</v>
      </c>
      <c r="S172" s="9">
        <f t="shared" si="10"/>
        <v>42950.208333333328</v>
      </c>
      <c r="T172" s="9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>
        <f t="shared" si="9"/>
        <v>25.5</v>
      </c>
      <c r="Q173" t="s">
        <v>2047</v>
      </c>
      <c r="R173" t="s">
        <v>2059</v>
      </c>
      <c r="S173" s="9">
        <f t="shared" si="10"/>
        <v>41718.208333333336</v>
      </c>
      <c r="T173" s="9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>
        <f t="shared" si="9"/>
        <v>100.98334401024984</v>
      </c>
      <c r="Q174" t="s">
        <v>2041</v>
      </c>
      <c r="R174" t="s">
        <v>2042</v>
      </c>
      <c r="S174" s="9">
        <f t="shared" si="10"/>
        <v>41839.208333333336</v>
      </c>
      <c r="T174" s="9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>
        <f t="shared" si="9"/>
        <v>111.83333333333333</v>
      </c>
      <c r="Q175" t="s">
        <v>2039</v>
      </c>
      <c r="R175" t="s">
        <v>2040</v>
      </c>
      <c r="S175" s="9">
        <f t="shared" si="10"/>
        <v>41412.208333333336</v>
      </c>
      <c r="T175" s="9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>
        <f t="shared" si="9"/>
        <v>41.999115044247787</v>
      </c>
      <c r="Q176" t="s">
        <v>2037</v>
      </c>
      <c r="R176" t="s">
        <v>2046</v>
      </c>
      <c r="S176" s="9">
        <f t="shared" si="10"/>
        <v>42282.208333333328</v>
      </c>
      <c r="T176" s="9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>
        <f t="shared" si="9"/>
        <v>110.05115089514067</v>
      </c>
      <c r="Q177" t="s">
        <v>2039</v>
      </c>
      <c r="R177" t="s">
        <v>2040</v>
      </c>
      <c r="S177" s="9">
        <f t="shared" si="10"/>
        <v>42613.208333333328</v>
      </c>
      <c r="T177" s="9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>
        <f t="shared" si="9"/>
        <v>58.997079225994888</v>
      </c>
      <c r="Q178" t="s">
        <v>2039</v>
      </c>
      <c r="R178" t="s">
        <v>2040</v>
      </c>
      <c r="S178" s="9">
        <f t="shared" si="10"/>
        <v>42616.208333333328</v>
      </c>
      <c r="T178" s="9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>
        <f t="shared" si="9"/>
        <v>32.985714285714288</v>
      </c>
      <c r="Q179" t="s">
        <v>2039</v>
      </c>
      <c r="R179" t="s">
        <v>2040</v>
      </c>
      <c r="S179" s="9">
        <f t="shared" si="10"/>
        <v>40497.25</v>
      </c>
      <c r="T179" s="9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>
        <f t="shared" si="9"/>
        <v>45.005654509471306</v>
      </c>
      <c r="Q180" t="s">
        <v>2033</v>
      </c>
      <c r="R180" t="s">
        <v>2034</v>
      </c>
      <c r="S180" s="9">
        <f t="shared" si="10"/>
        <v>42999.208333333328</v>
      </c>
      <c r="T180" s="9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>
        <f t="shared" si="9"/>
        <v>81.98196487897485</v>
      </c>
      <c r="Q181" t="s">
        <v>2039</v>
      </c>
      <c r="R181" t="s">
        <v>2040</v>
      </c>
      <c r="S181" s="9">
        <f t="shared" si="10"/>
        <v>41350.208333333336</v>
      </c>
      <c r="T181" s="9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>
        <f t="shared" si="9"/>
        <v>39.080882352941174</v>
      </c>
      <c r="Q182" t="s">
        <v>2037</v>
      </c>
      <c r="R182" t="s">
        <v>2046</v>
      </c>
      <c r="S182" s="9">
        <f t="shared" si="10"/>
        <v>40259.208333333336</v>
      </c>
      <c r="T182" s="9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>
        <f t="shared" si="9"/>
        <v>58.996383363471971</v>
      </c>
      <c r="Q183" t="s">
        <v>2037</v>
      </c>
      <c r="R183" t="s">
        <v>2038</v>
      </c>
      <c r="S183" s="9">
        <f t="shared" si="10"/>
        <v>43012.208333333328</v>
      </c>
      <c r="T183" s="9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>
        <f t="shared" si="9"/>
        <v>40.988372093023258</v>
      </c>
      <c r="Q184" t="s">
        <v>2039</v>
      </c>
      <c r="R184" t="s">
        <v>2040</v>
      </c>
      <c r="S184" s="9">
        <f t="shared" si="10"/>
        <v>43631.208333333328</v>
      </c>
      <c r="T184" s="9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>
        <f t="shared" si="9"/>
        <v>31.029411764705884</v>
      </c>
      <c r="Q185" t="s">
        <v>2035</v>
      </c>
      <c r="R185" t="s">
        <v>2036</v>
      </c>
      <c r="S185" s="9">
        <f t="shared" si="10"/>
        <v>40430.208333333336</v>
      </c>
      <c r="T185" s="9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>
        <f t="shared" si="9"/>
        <v>37.789473684210527</v>
      </c>
      <c r="Q186" t="s">
        <v>2039</v>
      </c>
      <c r="R186" t="s">
        <v>2040</v>
      </c>
      <c r="S186" s="9">
        <f t="shared" si="10"/>
        <v>43588.208333333328</v>
      </c>
      <c r="T186" s="9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>
        <f t="shared" si="9"/>
        <v>32.006772009029348</v>
      </c>
      <c r="Q187" t="s">
        <v>2041</v>
      </c>
      <c r="R187" t="s">
        <v>2060</v>
      </c>
      <c r="S187" s="9">
        <f t="shared" si="10"/>
        <v>43233.208333333328</v>
      </c>
      <c r="T187" s="9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>
        <f t="shared" si="9"/>
        <v>95.966712898751737</v>
      </c>
      <c r="Q188" t="s">
        <v>2039</v>
      </c>
      <c r="R188" t="s">
        <v>2040</v>
      </c>
      <c r="S188" s="9">
        <f t="shared" si="10"/>
        <v>41782.208333333336</v>
      </c>
      <c r="T188" s="9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>
        <f t="shared" si="9"/>
        <v>75</v>
      </c>
      <c r="Q189" t="s">
        <v>2041</v>
      </c>
      <c r="R189" t="s">
        <v>2052</v>
      </c>
      <c r="S189" s="9">
        <f t="shared" si="10"/>
        <v>41328.25</v>
      </c>
      <c r="T189" s="9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>
        <f t="shared" si="9"/>
        <v>102.0498866213152</v>
      </c>
      <c r="Q190" t="s">
        <v>2039</v>
      </c>
      <c r="R190" t="s">
        <v>2040</v>
      </c>
      <c r="S190" s="9">
        <f t="shared" si="10"/>
        <v>41975.25</v>
      </c>
      <c r="T190" s="9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>
        <f t="shared" si="9"/>
        <v>105.75</v>
      </c>
      <c r="Q191" t="s">
        <v>2039</v>
      </c>
      <c r="R191" t="s">
        <v>2040</v>
      </c>
      <c r="S191" s="9">
        <f t="shared" si="10"/>
        <v>42433.25</v>
      </c>
      <c r="T191" s="9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>
        <f t="shared" si="9"/>
        <v>37.069767441860463</v>
      </c>
      <c r="Q192" t="s">
        <v>2039</v>
      </c>
      <c r="R192" t="s">
        <v>2040</v>
      </c>
      <c r="S192" s="9">
        <f t="shared" si="10"/>
        <v>41429.208333333336</v>
      </c>
      <c r="T192" s="9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>
        <f t="shared" si="9"/>
        <v>35.049382716049379</v>
      </c>
      <c r="Q193" t="s">
        <v>2039</v>
      </c>
      <c r="R193" t="s">
        <v>2040</v>
      </c>
      <c r="S193" s="9">
        <f t="shared" si="10"/>
        <v>43536.208333333328</v>
      </c>
      <c r="T193" s="9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>
        <f t="shared" si="9"/>
        <v>46.338461538461537</v>
      </c>
      <c r="Q194" t="s">
        <v>2035</v>
      </c>
      <c r="R194" t="s">
        <v>2036</v>
      </c>
      <c r="S194" s="9">
        <f t="shared" si="10"/>
        <v>41817.208333333336</v>
      </c>
      <c r="T194" s="9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(E195/D195)</f>
        <v>0.45636363636363636</v>
      </c>
      <c r="P195">
        <f t="shared" ref="P195:P258" si="13">E196/G196</f>
        <v>69.174603174603178</v>
      </c>
      <c r="Q195" t="s">
        <v>2035</v>
      </c>
      <c r="R195" t="s">
        <v>2045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>
        <f t="shared" si="13"/>
        <v>109.07824427480917</v>
      </c>
      <c r="Q196" t="s">
        <v>2035</v>
      </c>
      <c r="R196" t="s">
        <v>2057</v>
      </c>
      <c r="S196" s="9">
        <f t="shared" si="14"/>
        <v>42261.208333333328</v>
      </c>
      <c r="T196" s="9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>
        <f t="shared" si="13"/>
        <v>51.78</v>
      </c>
      <c r="Q197" t="s">
        <v>2035</v>
      </c>
      <c r="R197" t="s">
        <v>2043</v>
      </c>
      <c r="S197" s="9">
        <f t="shared" si="14"/>
        <v>43310.208333333328</v>
      </c>
      <c r="T197" s="9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>
        <f t="shared" si="13"/>
        <v>82.010055304172951</v>
      </c>
      <c r="Q198" t="s">
        <v>2037</v>
      </c>
      <c r="R198" t="s">
        <v>2046</v>
      </c>
      <c r="S198" s="9">
        <f t="shared" si="14"/>
        <v>42616.208333333328</v>
      </c>
      <c r="T198" s="9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>
        <f t="shared" si="13"/>
        <v>35.958333333333336</v>
      </c>
      <c r="Q199" t="s">
        <v>2041</v>
      </c>
      <c r="R199" t="s">
        <v>2044</v>
      </c>
      <c r="S199" s="9">
        <f t="shared" si="14"/>
        <v>42909.208333333328</v>
      </c>
      <c r="T199" s="9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>
        <f t="shared" si="13"/>
        <v>74.461538461538467</v>
      </c>
      <c r="Q200" t="s">
        <v>2035</v>
      </c>
      <c r="R200" t="s">
        <v>2043</v>
      </c>
      <c r="S200" s="9">
        <f t="shared" si="14"/>
        <v>40396.208333333336</v>
      </c>
      <c r="T200" s="9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>
        <f t="shared" si="13"/>
        <v>2</v>
      </c>
      <c r="Q201" t="s">
        <v>2035</v>
      </c>
      <c r="R201" t="s">
        <v>2036</v>
      </c>
      <c r="S201" s="9">
        <f t="shared" si="14"/>
        <v>42192.208333333328</v>
      </c>
      <c r="T201" s="9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>
        <f t="shared" si="13"/>
        <v>91.114649681528661</v>
      </c>
      <c r="Q202" t="s">
        <v>2039</v>
      </c>
      <c r="R202" t="s">
        <v>2040</v>
      </c>
      <c r="S202" s="9">
        <f t="shared" si="14"/>
        <v>40262.208333333336</v>
      </c>
      <c r="T202" s="9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>
        <f t="shared" si="13"/>
        <v>79.792682926829272</v>
      </c>
      <c r="Q203" t="s">
        <v>2037</v>
      </c>
      <c r="R203" t="s">
        <v>2038</v>
      </c>
      <c r="S203" s="9">
        <f t="shared" si="14"/>
        <v>41845.208333333336</v>
      </c>
      <c r="T203" s="9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>
        <f t="shared" si="13"/>
        <v>42.999777678968428</v>
      </c>
      <c r="Q204" t="s">
        <v>2033</v>
      </c>
      <c r="R204" t="s">
        <v>2034</v>
      </c>
      <c r="S204" s="9">
        <f t="shared" si="14"/>
        <v>40818.208333333336</v>
      </c>
      <c r="T204" s="9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>
        <f t="shared" si="13"/>
        <v>63.225000000000001</v>
      </c>
      <c r="Q205" t="s">
        <v>2039</v>
      </c>
      <c r="R205" t="s">
        <v>2040</v>
      </c>
      <c r="S205" s="9">
        <f t="shared" si="14"/>
        <v>42752.25</v>
      </c>
      <c r="T205" s="9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>
        <f t="shared" si="13"/>
        <v>70.174999999999997</v>
      </c>
      <c r="Q206" t="s">
        <v>2035</v>
      </c>
      <c r="R206" t="s">
        <v>2058</v>
      </c>
      <c r="S206" s="9">
        <f t="shared" si="14"/>
        <v>40636.208333333336</v>
      </c>
      <c r="T206" s="9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>
        <f t="shared" si="13"/>
        <v>61.333333333333336</v>
      </c>
      <c r="Q207" t="s">
        <v>2039</v>
      </c>
      <c r="R207" t="s">
        <v>2040</v>
      </c>
      <c r="S207" s="9">
        <f t="shared" si="14"/>
        <v>43390.208333333328</v>
      </c>
      <c r="T207" s="9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>
        <f t="shared" si="13"/>
        <v>99</v>
      </c>
      <c r="Q208" t="s">
        <v>2047</v>
      </c>
      <c r="R208" t="s">
        <v>2053</v>
      </c>
      <c r="S208" s="9">
        <f t="shared" si="14"/>
        <v>40236.25</v>
      </c>
      <c r="T208" s="9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>
        <f t="shared" si="13"/>
        <v>96.984900146127615</v>
      </c>
      <c r="Q209" t="s">
        <v>2035</v>
      </c>
      <c r="R209" t="s">
        <v>2036</v>
      </c>
      <c r="S209" s="9">
        <f t="shared" si="14"/>
        <v>43340.208333333328</v>
      </c>
      <c r="T209" s="9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>
        <f t="shared" si="13"/>
        <v>51.004950495049506</v>
      </c>
      <c r="Q210" t="s">
        <v>2041</v>
      </c>
      <c r="R210" t="s">
        <v>2042</v>
      </c>
      <c r="S210" s="9">
        <f t="shared" si="14"/>
        <v>43048.25</v>
      </c>
      <c r="T210" s="9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>
        <f t="shared" si="13"/>
        <v>28.044247787610619</v>
      </c>
      <c r="Q211" t="s">
        <v>2041</v>
      </c>
      <c r="R211" t="s">
        <v>2042</v>
      </c>
      <c r="S211" s="9">
        <f t="shared" si="14"/>
        <v>42496.208333333328</v>
      </c>
      <c r="T211" s="9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>
        <f t="shared" si="13"/>
        <v>60.984615384615381</v>
      </c>
      <c r="Q212" t="s">
        <v>2041</v>
      </c>
      <c r="R212" t="s">
        <v>2063</v>
      </c>
      <c r="S212" s="9">
        <f t="shared" si="14"/>
        <v>42797.25</v>
      </c>
      <c r="T212" s="9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>
        <f t="shared" si="13"/>
        <v>73.214285714285708</v>
      </c>
      <c r="Q213" t="s">
        <v>2039</v>
      </c>
      <c r="R213" t="s">
        <v>2040</v>
      </c>
      <c r="S213" s="9">
        <f t="shared" si="14"/>
        <v>41513.208333333336</v>
      </c>
      <c r="T213" s="9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>
        <f t="shared" si="13"/>
        <v>39.997435299603637</v>
      </c>
      <c r="Q214" t="s">
        <v>2039</v>
      </c>
      <c r="R214" t="s">
        <v>2040</v>
      </c>
      <c r="S214" s="9">
        <f t="shared" si="14"/>
        <v>43814.25</v>
      </c>
      <c r="T214" s="9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>
        <f t="shared" si="13"/>
        <v>86.812121212121212</v>
      </c>
      <c r="Q215" t="s">
        <v>2035</v>
      </c>
      <c r="R215" t="s">
        <v>2045</v>
      </c>
      <c r="S215" s="9">
        <f t="shared" si="14"/>
        <v>40488.208333333336</v>
      </c>
      <c r="T215" s="9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>
        <f t="shared" si="13"/>
        <v>42.125874125874127</v>
      </c>
      <c r="Q216" t="s">
        <v>2035</v>
      </c>
      <c r="R216" t="s">
        <v>2036</v>
      </c>
      <c r="S216" s="9">
        <f t="shared" si="14"/>
        <v>40409.208333333336</v>
      </c>
      <c r="T216" s="9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>
        <f t="shared" si="13"/>
        <v>103.97851239669421</v>
      </c>
      <c r="Q217" t="s">
        <v>2039</v>
      </c>
      <c r="R217" t="s">
        <v>2040</v>
      </c>
      <c r="S217" s="9">
        <f t="shared" si="14"/>
        <v>43509.25</v>
      </c>
      <c r="T217" s="9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>
        <f t="shared" si="13"/>
        <v>62.003211991434689</v>
      </c>
      <c r="Q218" t="s">
        <v>2039</v>
      </c>
      <c r="R218" t="s">
        <v>2040</v>
      </c>
      <c r="S218" s="9">
        <f t="shared" si="14"/>
        <v>40869.25</v>
      </c>
      <c r="T218" s="9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>
        <f t="shared" si="13"/>
        <v>31.005037783375315</v>
      </c>
      <c r="Q219" t="s">
        <v>2041</v>
      </c>
      <c r="R219" t="s">
        <v>2063</v>
      </c>
      <c r="S219" s="9">
        <f t="shared" si="14"/>
        <v>43583.208333333328</v>
      </c>
      <c r="T219" s="9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>
        <f t="shared" si="13"/>
        <v>89.991552956465242</v>
      </c>
      <c r="Q220" t="s">
        <v>2041</v>
      </c>
      <c r="R220" t="s">
        <v>2052</v>
      </c>
      <c r="S220" s="9">
        <f t="shared" si="14"/>
        <v>40858.25</v>
      </c>
      <c r="T220" s="9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>
        <f t="shared" si="13"/>
        <v>39.235294117647058</v>
      </c>
      <c r="Q221" t="s">
        <v>2041</v>
      </c>
      <c r="R221" t="s">
        <v>2049</v>
      </c>
      <c r="S221" s="9">
        <f t="shared" si="14"/>
        <v>41137.208333333336</v>
      </c>
      <c r="T221" s="9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>
        <f t="shared" si="13"/>
        <v>54.993116108306566</v>
      </c>
      <c r="Q222" t="s">
        <v>2039</v>
      </c>
      <c r="R222" t="s">
        <v>2040</v>
      </c>
      <c r="S222" s="9">
        <f t="shared" si="14"/>
        <v>40725.208333333336</v>
      </c>
      <c r="T222" s="9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>
        <f t="shared" si="13"/>
        <v>47.992753623188406</v>
      </c>
      <c r="Q223" t="s">
        <v>2033</v>
      </c>
      <c r="R223" t="s">
        <v>2034</v>
      </c>
      <c r="S223" s="9">
        <f t="shared" si="14"/>
        <v>41081.208333333336</v>
      </c>
      <c r="T223" s="9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>
        <f t="shared" si="13"/>
        <v>87.966702470461868</v>
      </c>
      <c r="Q224" t="s">
        <v>2054</v>
      </c>
      <c r="R224" t="s">
        <v>2055</v>
      </c>
      <c r="S224" s="9">
        <f t="shared" si="14"/>
        <v>41914.208333333336</v>
      </c>
      <c r="T224" s="9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>
        <f t="shared" si="13"/>
        <v>51.999165275459099</v>
      </c>
      <c r="Q225" t="s">
        <v>2039</v>
      </c>
      <c r="R225" t="s">
        <v>2040</v>
      </c>
      <c r="S225" s="9">
        <f t="shared" si="14"/>
        <v>42445.208333333328</v>
      </c>
      <c r="T225" s="9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>
        <f t="shared" si="13"/>
        <v>29.999659863945578</v>
      </c>
      <c r="Q226" t="s">
        <v>2041</v>
      </c>
      <c r="R226" t="s">
        <v>2063</v>
      </c>
      <c r="S226" s="9">
        <f t="shared" si="14"/>
        <v>41906.208333333336</v>
      </c>
      <c r="T226" s="9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>
        <f t="shared" si="13"/>
        <v>98.205357142857139</v>
      </c>
      <c r="Q227" t="s">
        <v>2035</v>
      </c>
      <c r="R227" t="s">
        <v>2036</v>
      </c>
      <c r="S227" s="9">
        <f t="shared" si="14"/>
        <v>41762.208333333336</v>
      </c>
      <c r="T227" s="9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>
        <f t="shared" si="13"/>
        <v>108.96182396606575</v>
      </c>
      <c r="Q228" t="s">
        <v>2054</v>
      </c>
      <c r="R228" t="s">
        <v>2055</v>
      </c>
      <c r="S228" s="9">
        <f t="shared" si="14"/>
        <v>40276.208333333336</v>
      </c>
      <c r="T228" s="9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>
        <f t="shared" si="13"/>
        <v>66.998379254457049</v>
      </c>
      <c r="Q229" t="s">
        <v>2050</v>
      </c>
      <c r="R229" t="s">
        <v>2061</v>
      </c>
      <c r="S229" s="9">
        <f t="shared" si="14"/>
        <v>42139.208333333328</v>
      </c>
      <c r="T229" s="9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>
        <f t="shared" si="13"/>
        <v>64.99333594668758</v>
      </c>
      <c r="Q230" t="s">
        <v>2041</v>
      </c>
      <c r="R230" t="s">
        <v>2049</v>
      </c>
      <c r="S230" s="9">
        <f t="shared" si="14"/>
        <v>42613.208333333328</v>
      </c>
      <c r="T230" s="9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>
        <f t="shared" si="13"/>
        <v>99.841584158415841</v>
      </c>
      <c r="Q231" t="s">
        <v>2050</v>
      </c>
      <c r="R231" t="s">
        <v>2061</v>
      </c>
      <c r="S231" s="9">
        <f t="shared" si="14"/>
        <v>42887.208333333328</v>
      </c>
      <c r="T231" s="9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>
        <f t="shared" si="13"/>
        <v>82.432835820895519</v>
      </c>
      <c r="Q232" t="s">
        <v>2050</v>
      </c>
      <c r="R232" t="s">
        <v>2051</v>
      </c>
      <c r="S232" s="9">
        <f t="shared" si="14"/>
        <v>43805.25</v>
      </c>
      <c r="T232" s="9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>
        <f t="shared" si="13"/>
        <v>63.293478260869563</v>
      </c>
      <c r="Q233" t="s">
        <v>2039</v>
      </c>
      <c r="R233" t="s">
        <v>2040</v>
      </c>
      <c r="S233" s="9">
        <f t="shared" si="14"/>
        <v>41415.208333333336</v>
      </c>
      <c r="T233" s="9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>
        <f t="shared" si="13"/>
        <v>96.774193548387103</v>
      </c>
      <c r="Q234" t="s">
        <v>2039</v>
      </c>
      <c r="R234" t="s">
        <v>2040</v>
      </c>
      <c r="S234" s="9">
        <f t="shared" si="14"/>
        <v>42576.208333333328</v>
      </c>
      <c r="T234" s="9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>
        <f t="shared" si="13"/>
        <v>54.906040268456373</v>
      </c>
      <c r="Q235" t="s">
        <v>2041</v>
      </c>
      <c r="R235" t="s">
        <v>2049</v>
      </c>
      <c r="S235" s="9">
        <f t="shared" si="14"/>
        <v>40706.208333333336</v>
      </c>
      <c r="T235" s="9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>
        <f t="shared" si="13"/>
        <v>39.010869565217391</v>
      </c>
      <c r="Q236" t="s">
        <v>2050</v>
      </c>
      <c r="R236" t="s">
        <v>2051</v>
      </c>
      <c r="S236" s="9">
        <f t="shared" si="14"/>
        <v>42969.208333333328</v>
      </c>
      <c r="T236" s="9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>
        <f t="shared" si="13"/>
        <v>75.84210526315789</v>
      </c>
      <c r="Q237" t="s">
        <v>2041</v>
      </c>
      <c r="R237" t="s">
        <v>2049</v>
      </c>
      <c r="S237" s="9">
        <f t="shared" si="14"/>
        <v>42779.25</v>
      </c>
      <c r="T237" s="9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>
        <f t="shared" si="13"/>
        <v>45.051671732522799</v>
      </c>
      <c r="Q238" t="s">
        <v>2035</v>
      </c>
      <c r="R238" t="s">
        <v>2036</v>
      </c>
      <c r="S238" s="9">
        <f t="shared" si="14"/>
        <v>43641.208333333328</v>
      </c>
      <c r="T238" s="9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>
        <f t="shared" si="13"/>
        <v>104.51546391752578</v>
      </c>
      <c r="Q239" t="s">
        <v>2041</v>
      </c>
      <c r="R239" t="s">
        <v>2049</v>
      </c>
      <c r="S239" s="9">
        <f t="shared" si="14"/>
        <v>41754.208333333336</v>
      </c>
      <c r="T239" s="9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>
        <f t="shared" si="13"/>
        <v>76.268292682926827</v>
      </c>
      <c r="Q240" t="s">
        <v>2039</v>
      </c>
      <c r="R240" t="s">
        <v>2040</v>
      </c>
      <c r="S240" s="9">
        <f t="shared" si="14"/>
        <v>43083.25</v>
      </c>
      <c r="T240" s="9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>
        <f t="shared" si="13"/>
        <v>69.015695067264573</v>
      </c>
      <c r="Q241" t="s">
        <v>2037</v>
      </c>
      <c r="R241" t="s">
        <v>2046</v>
      </c>
      <c r="S241" s="9">
        <f t="shared" si="14"/>
        <v>42245.208333333328</v>
      </c>
      <c r="T241" s="9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>
        <f t="shared" si="13"/>
        <v>101.97684085510689</v>
      </c>
      <c r="Q242" t="s">
        <v>2039</v>
      </c>
      <c r="R242" t="s">
        <v>2040</v>
      </c>
      <c r="S242" s="9">
        <f t="shared" si="14"/>
        <v>40396.208333333336</v>
      </c>
      <c r="T242" s="9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>
        <f t="shared" si="13"/>
        <v>42.915999999999997</v>
      </c>
      <c r="Q243" t="s">
        <v>2047</v>
      </c>
      <c r="R243" t="s">
        <v>2048</v>
      </c>
      <c r="S243" s="9">
        <f t="shared" si="14"/>
        <v>41742.208333333336</v>
      </c>
      <c r="T243" s="9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>
        <f t="shared" si="13"/>
        <v>43.025210084033617</v>
      </c>
      <c r="Q244" t="s">
        <v>2035</v>
      </c>
      <c r="R244" t="s">
        <v>2036</v>
      </c>
      <c r="S244" s="9">
        <f t="shared" si="14"/>
        <v>42865.208333333328</v>
      </c>
      <c r="T244" s="9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>
        <f t="shared" si="13"/>
        <v>75.245283018867923</v>
      </c>
      <c r="Q245" t="s">
        <v>2039</v>
      </c>
      <c r="R245" t="s">
        <v>2040</v>
      </c>
      <c r="S245" s="9">
        <f t="shared" si="14"/>
        <v>43163.25</v>
      </c>
      <c r="T245" s="9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>
        <f t="shared" si="13"/>
        <v>69.023364485981304</v>
      </c>
      <c r="Q246" t="s">
        <v>2039</v>
      </c>
      <c r="R246" t="s">
        <v>2040</v>
      </c>
      <c r="S246" s="9">
        <f t="shared" si="14"/>
        <v>41834.208333333336</v>
      </c>
      <c r="T246" s="9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>
        <f t="shared" si="13"/>
        <v>65.986486486486484</v>
      </c>
      <c r="Q247" t="s">
        <v>2039</v>
      </c>
      <c r="R247" t="s">
        <v>2040</v>
      </c>
      <c r="S247" s="9">
        <f t="shared" si="14"/>
        <v>41736.208333333336</v>
      </c>
      <c r="T247" s="9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>
        <f t="shared" si="13"/>
        <v>98.013800424628457</v>
      </c>
      <c r="Q248" t="s">
        <v>2037</v>
      </c>
      <c r="R248" t="s">
        <v>2038</v>
      </c>
      <c r="S248" s="9">
        <f t="shared" si="14"/>
        <v>41491.208333333336</v>
      </c>
      <c r="T248" s="9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>
        <f t="shared" si="13"/>
        <v>60.105504587155963</v>
      </c>
      <c r="Q249" t="s">
        <v>2047</v>
      </c>
      <c r="R249" t="s">
        <v>2053</v>
      </c>
      <c r="S249" s="9">
        <f t="shared" si="14"/>
        <v>42726.25</v>
      </c>
      <c r="T249" s="9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>
        <f t="shared" si="13"/>
        <v>26.000773395204948</v>
      </c>
      <c r="Q250" t="s">
        <v>2050</v>
      </c>
      <c r="R250" t="s">
        <v>2061</v>
      </c>
      <c r="S250" s="9">
        <f t="shared" si="14"/>
        <v>42004.25</v>
      </c>
      <c r="T250" s="9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>
        <f t="shared" si="13"/>
        <v>3</v>
      </c>
      <c r="Q251" t="s">
        <v>2047</v>
      </c>
      <c r="R251" t="s">
        <v>2059</v>
      </c>
      <c r="S251" s="9">
        <f t="shared" si="14"/>
        <v>42006.25</v>
      </c>
      <c r="T251" s="9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>
        <f t="shared" si="13"/>
        <v>38.019801980198018</v>
      </c>
      <c r="Q252" t="s">
        <v>2035</v>
      </c>
      <c r="R252" t="s">
        <v>2036</v>
      </c>
      <c r="S252" s="9">
        <f t="shared" si="14"/>
        <v>40203.25</v>
      </c>
      <c r="T252" s="9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>
        <f t="shared" si="13"/>
        <v>106.15254237288136</v>
      </c>
      <c r="Q253" t="s">
        <v>2039</v>
      </c>
      <c r="R253" t="s">
        <v>2040</v>
      </c>
      <c r="S253" s="9">
        <f t="shared" si="14"/>
        <v>41252.25</v>
      </c>
      <c r="T253" s="9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>
        <f t="shared" si="13"/>
        <v>81.019475655430711</v>
      </c>
      <c r="Q254" t="s">
        <v>2039</v>
      </c>
      <c r="R254" t="s">
        <v>2040</v>
      </c>
      <c r="S254" s="9">
        <f t="shared" si="14"/>
        <v>41572.208333333336</v>
      </c>
      <c r="T254" s="9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>
        <f t="shared" si="13"/>
        <v>96.647727272727266</v>
      </c>
      <c r="Q255" t="s">
        <v>2041</v>
      </c>
      <c r="R255" t="s">
        <v>2044</v>
      </c>
      <c r="S255" s="9">
        <f t="shared" si="14"/>
        <v>40641.208333333336</v>
      </c>
      <c r="T255" s="9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>
        <f t="shared" si="13"/>
        <v>57.003535651149086</v>
      </c>
      <c r="Q256" t="s">
        <v>2047</v>
      </c>
      <c r="R256" t="s">
        <v>2048</v>
      </c>
      <c r="S256" s="9">
        <f t="shared" si="14"/>
        <v>42787.25</v>
      </c>
      <c r="T256" s="9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>
        <f t="shared" si="13"/>
        <v>63.93333333333333</v>
      </c>
      <c r="Q257" t="s">
        <v>2035</v>
      </c>
      <c r="R257" t="s">
        <v>2036</v>
      </c>
      <c r="S257" s="9">
        <f t="shared" si="14"/>
        <v>40590.25</v>
      </c>
      <c r="T257" s="9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>
        <f t="shared" si="13"/>
        <v>90.456521739130437</v>
      </c>
      <c r="Q258" t="s">
        <v>2035</v>
      </c>
      <c r="R258" t="s">
        <v>2036</v>
      </c>
      <c r="S258" s="9">
        <f t="shared" si="14"/>
        <v>42393.25</v>
      </c>
      <c r="T258" s="9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(E259/D259)</f>
        <v>1.46</v>
      </c>
      <c r="P259">
        <f t="shared" ref="P259:P322" si="17">E260/G260</f>
        <v>72.172043010752688</v>
      </c>
      <c r="Q259" t="s">
        <v>2039</v>
      </c>
      <c r="R259" t="s">
        <v>2040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>
        <f t="shared" si="17"/>
        <v>77.934782608695656</v>
      </c>
      <c r="Q260" t="s">
        <v>2039</v>
      </c>
      <c r="R260" t="s">
        <v>2040</v>
      </c>
      <c r="S260" s="9">
        <f t="shared" si="18"/>
        <v>42712.25</v>
      </c>
      <c r="T260" s="9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>
        <f t="shared" si="17"/>
        <v>38.065134099616856</v>
      </c>
      <c r="Q261" t="s">
        <v>2054</v>
      </c>
      <c r="R261" t="s">
        <v>2055</v>
      </c>
      <c r="S261" s="9">
        <f t="shared" si="18"/>
        <v>41251.25</v>
      </c>
      <c r="T261" s="9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>
        <f t="shared" si="17"/>
        <v>57.936123348017624</v>
      </c>
      <c r="Q262" t="s">
        <v>2035</v>
      </c>
      <c r="R262" t="s">
        <v>2036</v>
      </c>
      <c r="S262" s="9">
        <f t="shared" si="18"/>
        <v>41180.208333333336</v>
      </c>
      <c r="T262" s="9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>
        <f t="shared" si="17"/>
        <v>49.794392523364486</v>
      </c>
      <c r="Q263" t="s">
        <v>2035</v>
      </c>
      <c r="R263" t="s">
        <v>2036</v>
      </c>
      <c r="S263" s="9">
        <f t="shared" si="18"/>
        <v>40415.208333333336</v>
      </c>
      <c r="T263" s="9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>
        <f t="shared" si="17"/>
        <v>54.050251256281406</v>
      </c>
      <c r="Q264" t="s">
        <v>2035</v>
      </c>
      <c r="R264" t="s">
        <v>2045</v>
      </c>
      <c r="S264" s="9">
        <f t="shared" si="18"/>
        <v>40638.208333333336</v>
      </c>
      <c r="T264" s="9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>
        <f t="shared" si="17"/>
        <v>30.002721335268504</v>
      </c>
      <c r="Q265" t="s">
        <v>2054</v>
      </c>
      <c r="R265" t="s">
        <v>2055</v>
      </c>
      <c r="S265" s="9">
        <f t="shared" si="18"/>
        <v>40187.25</v>
      </c>
      <c r="T265" s="9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>
        <f t="shared" si="17"/>
        <v>70.127906976744185</v>
      </c>
      <c r="Q266" t="s">
        <v>2039</v>
      </c>
      <c r="R266" t="s">
        <v>2040</v>
      </c>
      <c r="S266" s="9">
        <f t="shared" si="18"/>
        <v>41317.25</v>
      </c>
      <c r="T266" s="9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>
        <f t="shared" si="17"/>
        <v>26.996228786926462</v>
      </c>
      <c r="Q267" t="s">
        <v>2039</v>
      </c>
      <c r="R267" t="s">
        <v>2040</v>
      </c>
      <c r="S267" s="9">
        <f t="shared" si="18"/>
        <v>42372.25</v>
      </c>
      <c r="T267" s="9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>
        <f t="shared" si="17"/>
        <v>51.990606936416185</v>
      </c>
      <c r="Q268" t="s">
        <v>2035</v>
      </c>
      <c r="R268" t="s">
        <v>2058</v>
      </c>
      <c r="S268" s="9">
        <f t="shared" si="18"/>
        <v>41950.25</v>
      </c>
      <c r="T268" s="9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>
        <f t="shared" si="17"/>
        <v>56.416666666666664</v>
      </c>
      <c r="Q269" t="s">
        <v>2039</v>
      </c>
      <c r="R269" t="s">
        <v>2040</v>
      </c>
      <c r="S269" s="9">
        <f t="shared" si="18"/>
        <v>41206.208333333336</v>
      </c>
      <c r="T269" s="9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>
        <f t="shared" si="17"/>
        <v>101.63218390804597</v>
      </c>
      <c r="Q270" t="s">
        <v>2041</v>
      </c>
      <c r="R270" t="s">
        <v>2042</v>
      </c>
      <c r="S270" s="9">
        <f t="shared" si="18"/>
        <v>41186.208333333336</v>
      </c>
      <c r="T270" s="9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>
        <f t="shared" si="17"/>
        <v>25.005291005291006</v>
      </c>
      <c r="Q271" t="s">
        <v>2041</v>
      </c>
      <c r="R271" t="s">
        <v>2060</v>
      </c>
      <c r="S271" s="9">
        <f t="shared" si="18"/>
        <v>43496.25</v>
      </c>
      <c r="T271" s="9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>
        <f t="shared" si="17"/>
        <v>32.016393442622949</v>
      </c>
      <c r="Q272" t="s">
        <v>2050</v>
      </c>
      <c r="R272" t="s">
        <v>2051</v>
      </c>
      <c r="S272" s="9">
        <f t="shared" si="18"/>
        <v>40514.25</v>
      </c>
      <c r="T272" s="9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>
        <f t="shared" si="17"/>
        <v>82.021647307286173</v>
      </c>
      <c r="Q273" t="s">
        <v>2054</v>
      </c>
      <c r="R273" t="s">
        <v>2055</v>
      </c>
      <c r="S273" s="9">
        <f t="shared" si="18"/>
        <v>42345.25</v>
      </c>
      <c r="T273" s="9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>
        <f t="shared" si="17"/>
        <v>37.957446808510639</v>
      </c>
      <c r="Q274" t="s">
        <v>2039</v>
      </c>
      <c r="R274" t="s">
        <v>2040</v>
      </c>
      <c r="S274" s="9">
        <f t="shared" si="18"/>
        <v>43656.208333333328</v>
      </c>
      <c r="T274" s="9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>
        <f t="shared" si="17"/>
        <v>51.533333333333331</v>
      </c>
      <c r="Q275" t="s">
        <v>2039</v>
      </c>
      <c r="R275" t="s">
        <v>2040</v>
      </c>
      <c r="S275" s="9">
        <f t="shared" si="18"/>
        <v>42995.208333333328</v>
      </c>
      <c r="T275" s="9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>
        <f t="shared" si="17"/>
        <v>81.198275862068968</v>
      </c>
      <c r="Q276" t="s">
        <v>2039</v>
      </c>
      <c r="R276" t="s">
        <v>2040</v>
      </c>
      <c r="S276" s="9">
        <f t="shared" si="18"/>
        <v>43045.25</v>
      </c>
      <c r="T276" s="9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>
        <f t="shared" si="17"/>
        <v>40.030075187969928</v>
      </c>
      <c r="Q277" t="s">
        <v>2047</v>
      </c>
      <c r="R277" t="s">
        <v>2059</v>
      </c>
      <c r="S277" s="9">
        <f t="shared" si="18"/>
        <v>43561.208333333328</v>
      </c>
      <c r="T277" s="9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>
        <f t="shared" si="17"/>
        <v>89.939759036144579</v>
      </c>
      <c r="Q278" t="s">
        <v>2050</v>
      </c>
      <c r="R278" t="s">
        <v>2051</v>
      </c>
      <c r="S278" s="9">
        <f t="shared" si="18"/>
        <v>41018.208333333336</v>
      </c>
      <c r="T278" s="9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>
        <f t="shared" si="17"/>
        <v>96.692307692307693</v>
      </c>
      <c r="Q279" t="s">
        <v>2039</v>
      </c>
      <c r="R279" t="s">
        <v>2040</v>
      </c>
      <c r="S279" s="9">
        <f t="shared" si="18"/>
        <v>40378.208333333336</v>
      </c>
      <c r="T279" s="9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>
        <f t="shared" si="17"/>
        <v>25.010989010989011</v>
      </c>
      <c r="Q280" t="s">
        <v>2037</v>
      </c>
      <c r="R280" t="s">
        <v>2038</v>
      </c>
      <c r="S280" s="9">
        <f t="shared" si="18"/>
        <v>41239.25</v>
      </c>
      <c r="T280" s="9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>
        <f t="shared" si="17"/>
        <v>36.987277353689571</v>
      </c>
      <c r="Q281" t="s">
        <v>2039</v>
      </c>
      <c r="R281" t="s">
        <v>2040</v>
      </c>
      <c r="S281" s="9">
        <f t="shared" si="18"/>
        <v>43346.208333333328</v>
      </c>
      <c r="T281" s="9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>
        <f t="shared" si="17"/>
        <v>73.012609117361791</v>
      </c>
      <c r="Q282" t="s">
        <v>2041</v>
      </c>
      <c r="R282" t="s">
        <v>2049</v>
      </c>
      <c r="S282" s="9">
        <f t="shared" si="18"/>
        <v>43060.25</v>
      </c>
      <c r="T282" s="9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>
        <f t="shared" si="17"/>
        <v>68.240601503759393</v>
      </c>
      <c r="Q283" t="s">
        <v>2039</v>
      </c>
      <c r="R283" t="s">
        <v>2040</v>
      </c>
      <c r="S283" s="9">
        <f t="shared" si="18"/>
        <v>40979.25</v>
      </c>
      <c r="T283" s="9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>
        <f t="shared" si="17"/>
        <v>52.310344827586206</v>
      </c>
      <c r="Q284" t="s">
        <v>2041</v>
      </c>
      <c r="R284" t="s">
        <v>2060</v>
      </c>
      <c r="S284" s="9">
        <f t="shared" si="18"/>
        <v>42701.25</v>
      </c>
      <c r="T284" s="9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>
        <f t="shared" si="17"/>
        <v>61.765151515151516</v>
      </c>
      <c r="Q285" t="s">
        <v>2035</v>
      </c>
      <c r="R285" t="s">
        <v>2036</v>
      </c>
      <c r="S285" s="9">
        <f t="shared" si="18"/>
        <v>42520.208333333328</v>
      </c>
      <c r="T285" s="9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>
        <f t="shared" si="17"/>
        <v>25.027559055118111</v>
      </c>
      <c r="Q286" t="s">
        <v>2037</v>
      </c>
      <c r="R286" t="s">
        <v>2038</v>
      </c>
      <c r="S286" s="9">
        <f t="shared" si="18"/>
        <v>41030.208333333336</v>
      </c>
      <c r="T286" s="9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>
        <f t="shared" si="17"/>
        <v>106.28804347826087</v>
      </c>
      <c r="Q287" t="s">
        <v>2039</v>
      </c>
      <c r="R287" t="s">
        <v>2040</v>
      </c>
      <c r="S287" s="9">
        <f t="shared" si="18"/>
        <v>42623.208333333328</v>
      </c>
      <c r="T287" s="9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>
        <f t="shared" si="17"/>
        <v>75.07386363636364</v>
      </c>
      <c r="Q288" t="s">
        <v>2039</v>
      </c>
      <c r="R288" t="s">
        <v>2040</v>
      </c>
      <c r="S288" s="9">
        <f t="shared" si="18"/>
        <v>42697.25</v>
      </c>
      <c r="T288" s="9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>
        <f t="shared" si="17"/>
        <v>39.970802919708028</v>
      </c>
      <c r="Q289" t="s">
        <v>2035</v>
      </c>
      <c r="R289" t="s">
        <v>2043</v>
      </c>
      <c r="S289" s="9">
        <f t="shared" si="18"/>
        <v>42122.208333333328</v>
      </c>
      <c r="T289" s="9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>
        <f t="shared" si="17"/>
        <v>39.982195845697326</v>
      </c>
      <c r="Q290" t="s">
        <v>2035</v>
      </c>
      <c r="R290" t="s">
        <v>2057</v>
      </c>
      <c r="S290" s="9">
        <f t="shared" si="18"/>
        <v>40982.208333333336</v>
      </c>
      <c r="T290" s="9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>
        <f t="shared" si="17"/>
        <v>101.01541850220265</v>
      </c>
      <c r="Q291" t="s">
        <v>2039</v>
      </c>
      <c r="R291" t="s">
        <v>2040</v>
      </c>
      <c r="S291" s="9">
        <f t="shared" si="18"/>
        <v>42219.208333333328</v>
      </c>
      <c r="T291" s="9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>
        <f t="shared" si="17"/>
        <v>76.813084112149539</v>
      </c>
      <c r="Q292" t="s">
        <v>2041</v>
      </c>
      <c r="R292" t="s">
        <v>2042</v>
      </c>
      <c r="S292" s="9">
        <f t="shared" si="18"/>
        <v>41404.208333333336</v>
      </c>
      <c r="T292" s="9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>
        <f t="shared" si="17"/>
        <v>71.7</v>
      </c>
      <c r="Q293" t="s">
        <v>2037</v>
      </c>
      <c r="R293" t="s">
        <v>2038</v>
      </c>
      <c r="S293" s="9">
        <f t="shared" si="18"/>
        <v>40831.208333333336</v>
      </c>
      <c r="T293" s="9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>
        <f t="shared" si="17"/>
        <v>33.28125</v>
      </c>
      <c r="Q294" t="s">
        <v>2033</v>
      </c>
      <c r="R294" t="s">
        <v>2034</v>
      </c>
      <c r="S294" s="9">
        <f t="shared" si="18"/>
        <v>40984.208333333336</v>
      </c>
      <c r="T294" s="9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>
        <f t="shared" si="17"/>
        <v>43.923497267759565</v>
      </c>
      <c r="Q295" t="s">
        <v>2039</v>
      </c>
      <c r="R295" t="s">
        <v>2040</v>
      </c>
      <c r="S295" s="9">
        <f t="shared" si="18"/>
        <v>40456.208333333336</v>
      </c>
      <c r="T295" s="9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>
        <f t="shared" si="17"/>
        <v>36.004712041884815</v>
      </c>
      <c r="Q296" t="s">
        <v>2039</v>
      </c>
      <c r="R296" t="s">
        <v>2040</v>
      </c>
      <c r="S296" s="9">
        <f t="shared" si="18"/>
        <v>43399.208333333328</v>
      </c>
      <c r="T296" s="9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>
        <f t="shared" si="17"/>
        <v>88.21052631578948</v>
      </c>
      <c r="Q297" t="s">
        <v>2039</v>
      </c>
      <c r="R297" t="s">
        <v>2040</v>
      </c>
      <c r="S297" s="9">
        <f t="shared" si="18"/>
        <v>41562.208333333336</v>
      </c>
      <c r="T297" s="9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>
        <f t="shared" si="17"/>
        <v>65.240384615384613</v>
      </c>
      <c r="Q298" t="s">
        <v>2039</v>
      </c>
      <c r="R298" t="s">
        <v>2040</v>
      </c>
      <c r="S298" s="9">
        <f t="shared" si="18"/>
        <v>43493.25</v>
      </c>
      <c r="T298" s="9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>
        <f t="shared" si="17"/>
        <v>69.958333333333329</v>
      </c>
      <c r="Q299" t="s">
        <v>2039</v>
      </c>
      <c r="R299" t="s">
        <v>2040</v>
      </c>
      <c r="S299" s="9">
        <f t="shared" si="18"/>
        <v>41653.25</v>
      </c>
      <c r="T299" s="9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>
        <f t="shared" si="17"/>
        <v>39.877551020408163</v>
      </c>
      <c r="Q300" t="s">
        <v>2035</v>
      </c>
      <c r="R300" t="s">
        <v>2036</v>
      </c>
      <c r="S300" s="9">
        <f t="shared" si="18"/>
        <v>42426.25</v>
      </c>
      <c r="T300" s="9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>
        <f t="shared" si="17"/>
        <v>5</v>
      </c>
      <c r="Q301" t="s">
        <v>2033</v>
      </c>
      <c r="R301" t="s">
        <v>2034</v>
      </c>
      <c r="S301" s="9">
        <f t="shared" si="18"/>
        <v>42432.25</v>
      </c>
      <c r="T301" s="9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>
        <f t="shared" si="17"/>
        <v>41.023728813559323</v>
      </c>
      <c r="Q302" t="s">
        <v>2047</v>
      </c>
      <c r="R302" t="s">
        <v>2048</v>
      </c>
      <c r="S302" s="9">
        <f t="shared" si="18"/>
        <v>42977.208333333328</v>
      </c>
      <c r="T302" s="9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>
        <f t="shared" si="17"/>
        <v>98.914285714285711</v>
      </c>
      <c r="Q303" t="s">
        <v>2041</v>
      </c>
      <c r="R303" t="s">
        <v>2042</v>
      </c>
      <c r="S303" s="9">
        <f t="shared" si="18"/>
        <v>42061.25</v>
      </c>
      <c r="T303" s="9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>
        <f t="shared" si="17"/>
        <v>87.78125</v>
      </c>
      <c r="Q304" t="s">
        <v>2039</v>
      </c>
      <c r="R304" t="s">
        <v>2040</v>
      </c>
      <c r="S304" s="9">
        <f t="shared" si="18"/>
        <v>43345.208333333328</v>
      </c>
      <c r="T304" s="9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>
        <f t="shared" si="17"/>
        <v>80.767605633802816</v>
      </c>
      <c r="Q305" t="s">
        <v>2035</v>
      </c>
      <c r="R305" t="s">
        <v>2045</v>
      </c>
      <c r="S305" s="9">
        <f t="shared" si="18"/>
        <v>42376.25</v>
      </c>
      <c r="T305" s="9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>
        <f t="shared" si="17"/>
        <v>94.28235294117647</v>
      </c>
      <c r="Q306" t="s">
        <v>2041</v>
      </c>
      <c r="R306" t="s">
        <v>2042</v>
      </c>
      <c r="S306" s="9">
        <f t="shared" si="18"/>
        <v>42589.208333333328</v>
      </c>
      <c r="T306" s="9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>
        <f t="shared" si="17"/>
        <v>73.428571428571431</v>
      </c>
      <c r="Q307" t="s">
        <v>2039</v>
      </c>
      <c r="R307" t="s">
        <v>2040</v>
      </c>
      <c r="S307" s="9">
        <f t="shared" si="18"/>
        <v>42448.208333333328</v>
      </c>
      <c r="T307" s="9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>
        <f t="shared" si="17"/>
        <v>65.968133535660087</v>
      </c>
      <c r="Q308" t="s">
        <v>2039</v>
      </c>
      <c r="R308" t="s">
        <v>2040</v>
      </c>
      <c r="S308" s="9">
        <f t="shared" si="18"/>
        <v>42930.208333333328</v>
      </c>
      <c r="T308" s="9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>
        <f t="shared" si="17"/>
        <v>109.04109589041096</v>
      </c>
      <c r="Q309" t="s">
        <v>2047</v>
      </c>
      <c r="R309" t="s">
        <v>2053</v>
      </c>
      <c r="S309" s="9">
        <f t="shared" si="18"/>
        <v>41066.208333333336</v>
      </c>
      <c r="T309" s="9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>
        <f t="shared" si="17"/>
        <v>41.16</v>
      </c>
      <c r="Q310" t="s">
        <v>2039</v>
      </c>
      <c r="R310" t="s">
        <v>2040</v>
      </c>
      <c r="S310" s="9">
        <f t="shared" si="18"/>
        <v>40651.208333333336</v>
      </c>
      <c r="T310" s="9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>
        <f t="shared" si="17"/>
        <v>99.125</v>
      </c>
      <c r="Q311" t="s">
        <v>2035</v>
      </c>
      <c r="R311" t="s">
        <v>2045</v>
      </c>
      <c r="S311" s="9">
        <f t="shared" si="18"/>
        <v>40807.208333333336</v>
      </c>
      <c r="T311" s="9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>
        <f t="shared" si="17"/>
        <v>105.88429752066116</v>
      </c>
      <c r="Q312" t="s">
        <v>2050</v>
      </c>
      <c r="R312" t="s">
        <v>2051</v>
      </c>
      <c r="S312" s="9">
        <f t="shared" si="18"/>
        <v>40277.208333333336</v>
      </c>
      <c r="T312" s="9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>
        <f t="shared" si="17"/>
        <v>48.996525921966864</v>
      </c>
      <c r="Q313" t="s">
        <v>2039</v>
      </c>
      <c r="R313" t="s">
        <v>2040</v>
      </c>
      <c r="S313" s="9">
        <f t="shared" si="18"/>
        <v>40590.25</v>
      </c>
      <c r="T313" s="9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>
        <f t="shared" si="17"/>
        <v>39</v>
      </c>
      <c r="Q314" t="s">
        <v>2039</v>
      </c>
      <c r="R314" t="s">
        <v>2040</v>
      </c>
      <c r="S314" s="9">
        <f t="shared" si="18"/>
        <v>41572.208333333336</v>
      </c>
      <c r="T314" s="9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>
        <f t="shared" si="17"/>
        <v>31.022556390977442</v>
      </c>
      <c r="Q315" t="s">
        <v>2035</v>
      </c>
      <c r="R315" t="s">
        <v>2036</v>
      </c>
      <c r="S315" s="9">
        <f t="shared" si="18"/>
        <v>40966.25</v>
      </c>
      <c r="T315" s="9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>
        <f t="shared" si="17"/>
        <v>103.87096774193549</v>
      </c>
      <c r="Q316" t="s">
        <v>2041</v>
      </c>
      <c r="R316" t="s">
        <v>2042</v>
      </c>
      <c r="S316" s="9">
        <f t="shared" si="18"/>
        <v>43536.208333333328</v>
      </c>
      <c r="T316" s="9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>
        <f t="shared" si="17"/>
        <v>59.268518518518519</v>
      </c>
      <c r="Q317" t="s">
        <v>2039</v>
      </c>
      <c r="R317" t="s">
        <v>2040</v>
      </c>
      <c r="S317" s="9">
        <f t="shared" si="18"/>
        <v>41783.208333333336</v>
      </c>
      <c r="T317" s="9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>
        <f t="shared" si="17"/>
        <v>42.3</v>
      </c>
      <c r="Q318" t="s">
        <v>2033</v>
      </c>
      <c r="R318" t="s">
        <v>2034</v>
      </c>
      <c r="S318" s="9">
        <f t="shared" si="18"/>
        <v>43788.25</v>
      </c>
      <c r="T318" s="9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>
        <f t="shared" si="17"/>
        <v>53.117647058823529</v>
      </c>
      <c r="Q319" t="s">
        <v>2039</v>
      </c>
      <c r="R319" t="s">
        <v>2040</v>
      </c>
      <c r="S319" s="9">
        <f t="shared" si="18"/>
        <v>42869.208333333328</v>
      </c>
      <c r="T319" s="9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>
        <f t="shared" si="17"/>
        <v>50.796875</v>
      </c>
      <c r="Q320" t="s">
        <v>2035</v>
      </c>
      <c r="R320" t="s">
        <v>2036</v>
      </c>
      <c r="S320" s="9">
        <f t="shared" si="18"/>
        <v>41684.25</v>
      </c>
      <c r="T320" s="9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>
        <f t="shared" si="17"/>
        <v>101.15</v>
      </c>
      <c r="Q321" t="s">
        <v>2037</v>
      </c>
      <c r="R321" t="s">
        <v>2038</v>
      </c>
      <c r="S321" s="9">
        <f t="shared" si="18"/>
        <v>40402.208333333336</v>
      </c>
      <c r="T321" s="9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>
        <f t="shared" si="17"/>
        <v>65.000810372771468</v>
      </c>
      <c r="Q322" t="s">
        <v>2047</v>
      </c>
      <c r="R322" t="s">
        <v>2053</v>
      </c>
      <c r="S322" s="9">
        <f t="shared" si="18"/>
        <v>40673.208333333336</v>
      </c>
      <c r="T322" s="9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(E323/D323)</f>
        <v>0.94144366197183094</v>
      </c>
      <c r="P323">
        <f t="shared" ref="P323:P386" si="21">E324/G324</f>
        <v>37.998645510835914</v>
      </c>
      <c r="Q323" t="s">
        <v>2041</v>
      </c>
      <c r="R323" t="s">
        <v>2052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>
        <f t="shared" si="21"/>
        <v>82.615384615384613</v>
      </c>
      <c r="Q324" t="s">
        <v>2039</v>
      </c>
      <c r="R324" t="s">
        <v>2040</v>
      </c>
      <c r="S324" s="9">
        <f t="shared" si="22"/>
        <v>40507.25</v>
      </c>
      <c r="T324" s="9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>
        <f t="shared" si="21"/>
        <v>37.941368078175898</v>
      </c>
      <c r="Q325" t="s">
        <v>2041</v>
      </c>
      <c r="R325" t="s">
        <v>2042</v>
      </c>
      <c r="S325" s="9">
        <f t="shared" si="22"/>
        <v>41725.208333333336</v>
      </c>
      <c r="T325" s="9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>
        <f t="shared" si="21"/>
        <v>80.780821917808225</v>
      </c>
      <c r="Q326" t="s">
        <v>2039</v>
      </c>
      <c r="R326" t="s">
        <v>2040</v>
      </c>
      <c r="S326" s="9">
        <f t="shared" si="22"/>
        <v>42176.208333333328</v>
      </c>
      <c r="T326" s="9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>
        <f t="shared" si="21"/>
        <v>25.984375</v>
      </c>
      <c r="Q327" t="s">
        <v>2039</v>
      </c>
      <c r="R327" t="s">
        <v>2040</v>
      </c>
      <c r="S327" s="9">
        <f t="shared" si="22"/>
        <v>43267.208333333328</v>
      </c>
      <c r="T327" s="9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>
        <f t="shared" si="21"/>
        <v>30.363636363636363</v>
      </c>
      <c r="Q328" t="s">
        <v>2041</v>
      </c>
      <c r="R328" t="s">
        <v>2049</v>
      </c>
      <c r="S328" s="9">
        <f t="shared" si="22"/>
        <v>42364.25</v>
      </c>
      <c r="T328" s="9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>
        <f t="shared" si="21"/>
        <v>54.004916018025398</v>
      </c>
      <c r="Q329" t="s">
        <v>2039</v>
      </c>
      <c r="R329" t="s">
        <v>2040</v>
      </c>
      <c r="S329" s="9">
        <f t="shared" si="22"/>
        <v>43705.208333333328</v>
      </c>
      <c r="T329" s="9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>
        <f t="shared" si="21"/>
        <v>101.78672985781991</v>
      </c>
      <c r="Q330" t="s">
        <v>2035</v>
      </c>
      <c r="R330" t="s">
        <v>2036</v>
      </c>
      <c r="S330" s="9">
        <f t="shared" si="22"/>
        <v>43434.25</v>
      </c>
      <c r="T330" s="9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>
        <f t="shared" si="21"/>
        <v>45.003610108303249</v>
      </c>
      <c r="Q331" t="s">
        <v>2050</v>
      </c>
      <c r="R331" t="s">
        <v>2051</v>
      </c>
      <c r="S331" s="9">
        <f t="shared" si="22"/>
        <v>42716.25</v>
      </c>
      <c r="T331" s="9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>
        <f t="shared" si="21"/>
        <v>77.068421052631578</v>
      </c>
      <c r="Q332" t="s">
        <v>2041</v>
      </c>
      <c r="R332" t="s">
        <v>2042</v>
      </c>
      <c r="S332" s="9">
        <f t="shared" si="22"/>
        <v>43077.25</v>
      </c>
      <c r="T332" s="9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>
        <f t="shared" si="21"/>
        <v>88.076595744680844</v>
      </c>
      <c r="Q333" t="s">
        <v>2033</v>
      </c>
      <c r="R333" t="s">
        <v>2034</v>
      </c>
      <c r="S333" s="9">
        <f t="shared" si="22"/>
        <v>40896.25</v>
      </c>
      <c r="T333" s="9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>
        <f t="shared" si="21"/>
        <v>47.035573122529641</v>
      </c>
      <c r="Q334" t="s">
        <v>2037</v>
      </c>
      <c r="R334" t="s">
        <v>2046</v>
      </c>
      <c r="S334" s="9">
        <f t="shared" si="22"/>
        <v>41361.208333333336</v>
      </c>
      <c r="T334" s="9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>
        <f t="shared" si="21"/>
        <v>110.99550763701707</v>
      </c>
      <c r="Q335" t="s">
        <v>2039</v>
      </c>
      <c r="R335" t="s">
        <v>2040</v>
      </c>
      <c r="S335" s="9">
        <f t="shared" si="22"/>
        <v>43424.25</v>
      </c>
      <c r="T335" s="9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>
        <f t="shared" si="21"/>
        <v>87.003066141042481</v>
      </c>
      <c r="Q336" t="s">
        <v>2035</v>
      </c>
      <c r="R336" t="s">
        <v>2036</v>
      </c>
      <c r="S336" s="9">
        <f t="shared" si="22"/>
        <v>43110.25</v>
      </c>
      <c r="T336" s="9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>
        <f t="shared" si="21"/>
        <v>63.994402985074629</v>
      </c>
      <c r="Q337" t="s">
        <v>2035</v>
      </c>
      <c r="R337" t="s">
        <v>2036</v>
      </c>
      <c r="S337" s="9">
        <f t="shared" si="22"/>
        <v>43784.25</v>
      </c>
      <c r="T337" s="9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>
        <f t="shared" si="21"/>
        <v>105.9945205479452</v>
      </c>
      <c r="Q338" t="s">
        <v>2035</v>
      </c>
      <c r="R338" t="s">
        <v>2036</v>
      </c>
      <c r="S338" s="9">
        <f t="shared" si="22"/>
        <v>40527.25</v>
      </c>
      <c r="T338" s="9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>
        <f t="shared" si="21"/>
        <v>73.989349112426041</v>
      </c>
      <c r="Q339" t="s">
        <v>2039</v>
      </c>
      <c r="R339" t="s">
        <v>2040</v>
      </c>
      <c r="S339" s="9">
        <f t="shared" si="22"/>
        <v>43780.25</v>
      </c>
      <c r="T339" s="9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>
        <f t="shared" si="21"/>
        <v>84.02004626060139</v>
      </c>
      <c r="Q340" t="s">
        <v>2039</v>
      </c>
      <c r="R340" t="s">
        <v>2040</v>
      </c>
      <c r="S340" s="9">
        <f t="shared" si="22"/>
        <v>40821.208333333336</v>
      </c>
      <c r="T340" s="9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>
        <f t="shared" si="21"/>
        <v>88.966921119592882</v>
      </c>
      <c r="Q341" t="s">
        <v>2039</v>
      </c>
      <c r="R341" t="s">
        <v>2040</v>
      </c>
      <c r="S341" s="9">
        <f t="shared" si="22"/>
        <v>42949.208333333328</v>
      </c>
      <c r="T341" s="9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>
        <f t="shared" si="21"/>
        <v>76.990453460620529</v>
      </c>
      <c r="Q342" t="s">
        <v>2054</v>
      </c>
      <c r="R342" t="s">
        <v>2055</v>
      </c>
      <c r="S342" s="9">
        <f t="shared" si="22"/>
        <v>40889.25</v>
      </c>
      <c r="T342" s="9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>
        <f t="shared" si="21"/>
        <v>97.146341463414629</v>
      </c>
      <c r="Q343" t="s">
        <v>2035</v>
      </c>
      <c r="R343" t="s">
        <v>2045</v>
      </c>
      <c r="S343" s="9">
        <f t="shared" si="22"/>
        <v>42244.208333333328</v>
      </c>
      <c r="T343" s="9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>
        <f t="shared" si="21"/>
        <v>33.013605442176868</v>
      </c>
      <c r="Q344" t="s">
        <v>2039</v>
      </c>
      <c r="R344" t="s">
        <v>2040</v>
      </c>
      <c r="S344" s="9">
        <f t="shared" si="22"/>
        <v>41475.208333333336</v>
      </c>
      <c r="T344" s="9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>
        <f t="shared" si="21"/>
        <v>99.950602409638549</v>
      </c>
      <c r="Q345" t="s">
        <v>2039</v>
      </c>
      <c r="R345" t="s">
        <v>2040</v>
      </c>
      <c r="S345" s="9">
        <f t="shared" si="22"/>
        <v>41597.25</v>
      </c>
      <c r="T345" s="9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>
        <f t="shared" si="21"/>
        <v>69.966767371601208</v>
      </c>
      <c r="Q346" t="s">
        <v>2050</v>
      </c>
      <c r="R346" t="s">
        <v>2051</v>
      </c>
      <c r="S346" s="9">
        <f t="shared" si="22"/>
        <v>43122.25</v>
      </c>
      <c r="T346" s="9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>
        <f t="shared" si="21"/>
        <v>110.32</v>
      </c>
      <c r="Q347" t="s">
        <v>2041</v>
      </c>
      <c r="R347" t="s">
        <v>2044</v>
      </c>
      <c r="S347" s="9">
        <f t="shared" si="22"/>
        <v>42194.208333333328</v>
      </c>
      <c r="T347" s="9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>
        <f t="shared" si="21"/>
        <v>66.005235602094245</v>
      </c>
      <c r="Q348" t="s">
        <v>2035</v>
      </c>
      <c r="R348" t="s">
        <v>2045</v>
      </c>
      <c r="S348" s="9">
        <f t="shared" si="22"/>
        <v>42971.208333333328</v>
      </c>
      <c r="T348" s="9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>
        <f t="shared" si="21"/>
        <v>41.005742176284812</v>
      </c>
      <c r="Q349" t="s">
        <v>2037</v>
      </c>
      <c r="R349" t="s">
        <v>2038</v>
      </c>
      <c r="S349" s="9">
        <f t="shared" si="22"/>
        <v>42046.25</v>
      </c>
      <c r="T349" s="9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>
        <f t="shared" si="21"/>
        <v>103.96316359696641</v>
      </c>
      <c r="Q350" t="s">
        <v>2033</v>
      </c>
      <c r="R350" t="s">
        <v>2034</v>
      </c>
      <c r="S350" s="9">
        <f t="shared" si="22"/>
        <v>42782.25</v>
      </c>
      <c r="T350" s="9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>
        <f t="shared" si="21"/>
        <v>5</v>
      </c>
      <c r="Q351" t="s">
        <v>2039</v>
      </c>
      <c r="R351" t="s">
        <v>2040</v>
      </c>
      <c r="S351" s="9">
        <f t="shared" si="22"/>
        <v>42930.208333333328</v>
      </c>
      <c r="T351" s="9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>
        <f t="shared" si="21"/>
        <v>47.009935419771487</v>
      </c>
      <c r="Q352" t="s">
        <v>2035</v>
      </c>
      <c r="R352" t="s">
        <v>2058</v>
      </c>
      <c r="S352" s="9">
        <f t="shared" si="22"/>
        <v>42144.208333333328</v>
      </c>
      <c r="T352" s="9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>
        <f t="shared" si="21"/>
        <v>29.606060606060606</v>
      </c>
      <c r="Q353" t="s">
        <v>2035</v>
      </c>
      <c r="R353" t="s">
        <v>2036</v>
      </c>
      <c r="S353" s="9">
        <f t="shared" si="22"/>
        <v>42240.208333333328</v>
      </c>
      <c r="T353" s="9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>
        <f t="shared" si="21"/>
        <v>81.010569583088667</v>
      </c>
      <c r="Q354" t="s">
        <v>2039</v>
      </c>
      <c r="R354" t="s">
        <v>2040</v>
      </c>
      <c r="S354" s="9">
        <f t="shared" si="22"/>
        <v>42315.25</v>
      </c>
      <c r="T354" s="9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>
        <f t="shared" si="21"/>
        <v>94.35</v>
      </c>
      <c r="Q355" t="s">
        <v>2039</v>
      </c>
      <c r="R355" t="s">
        <v>2040</v>
      </c>
      <c r="S355" s="9">
        <f t="shared" si="22"/>
        <v>43651.208333333328</v>
      </c>
      <c r="T355" s="9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>
        <f t="shared" si="21"/>
        <v>26.058139534883722</v>
      </c>
      <c r="Q356" t="s">
        <v>2041</v>
      </c>
      <c r="R356" t="s">
        <v>2042</v>
      </c>
      <c r="S356" s="9">
        <f t="shared" si="22"/>
        <v>41520.208333333336</v>
      </c>
      <c r="T356" s="9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>
        <f t="shared" si="21"/>
        <v>85.775000000000006</v>
      </c>
      <c r="Q357" t="s">
        <v>2037</v>
      </c>
      <c r="R357" t="s">
        <v>2046</v>
      </c>
      <c r="S357" s="9">
        <f t="shared" si="22"/>
        <v>42757.25</v>
      </c>
      <c r="T357" s="9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>
        <f t="shared" si="21"/>
        <v>103.73170731707317</v>
      </c>
      <c r="Q358" t="s">
        <v>2039</v>
      </c>
      <c r="R358" t="s">
        <v>2040</v>
      </c>
      <c r="S358" s="9">
        <f t="shared" si="22"/>
        <v>40922.25</v>
      </c>
      <c r="T358" s="9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>
        <f t="shared" si="21"/>
        <v>49.826086956521742</v>
      </c>
      <c r="Q359" t="s">
        <v>2050</v>
      </c>
      <c r="R359" t="s">
        <v>2051</v>
      </c>
      <c r="S359" s="9">
        <f t="shared" si="22"/>
        <v>42250.208333333328</v>
      </c>
      <c r="T359" s="9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>
        <f t="shared" si="21"/>
        <v>63.893048128342244</v>
      </c>
      <c r="Q360" t="s">
        <v>2054</v>
      </c>
      <c r="R360" t="s">
        <v>2055</v>
      </c>
      <c r="S360" s="9">
        <f t="shared" si="22"/>
        <v>43322.208333333328</v>
      </c>
      <c r="T360" s="9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>
        <f t="shared" si="21"/>
        <v>47.002434782608695</v>
      </c>
      <c r="Q361" t="s">
        <v>2041</v>
      </c>
      <c r="R361" t="s">
        <v>2049</v>
      </c>
      <c r="S361" s="9">
        <f t="shared" si="22"/>
        <v>40782.208333333336</v>
      </c>
      <c r="T361" s="9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>
        <f t="shared" si="21"/>
        <v>108.47727272727273</v>
      </c>
      <c r="Q362" t="s">
        <v>2039</v>
      </c>
      <c r="R362" t="s">
        <v>2040</v>
      </c>
      <c r="S362" s="9">
        <f t="shared" si="22"/>
        <v>40544.25</v>
      </c>
      <c r="T362" s="9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>
        <f t="shared" si="21"/>
        <v>72.015706806282722</v>
      </c>
      <c r="Q363" t="s">
        <v>2039</v>
      </c>
      <c r="R363" t="s">
        <v>2040</v>
      </c>
      <c r="S363" s="9">
        <f t="shared" si="22"/>
        <v>43015.208333333328</v>
      </c>
      <c r="T363" s="9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>
        <f t="shared" si="21"/>
        <v>59.928057553956833</v>
      </c>
      <c r="Q364" t="s">
        <v>2035</v>
      </c>
      <c r="R364" t="s">
        <v>2036</v>
      </c>
      <c r="S364" s="9">
        <f t="shared" si="22"/>
        <v>40570.25</v>
      </c>
      <c r="T364" s="9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>
        <f t="shared" si="21"/>
        <v>78.209677419354833</v>
      </c>
      <c r="Q365" t="s">
        <v>2035</v>
      </c>
      <c r="R365" t="s">
        <v>2036</v>
      </c>
      <c r="S365" s="9">
        <f t="shared" si="22"/>
        <v>40904.25</v>
      </c>
      <c r="T365" s="9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>
        <f t="shared" si="21"/>
        <v>104.77678571428571</v>
      </c>
      <c r="Q366" t="s">
        <v>2035</v>
      </c>
      <c r="R366" t="s">
        <v>2045</v>
      </c>
      <c r="S366" s="9">
        <f t="shared" si="22"/>
        <v>43164.25</v>
      </c>
      <c r="T366" s="9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>
        <f t="shared" si="21"/>
        <v>105.52475247524752</v>
      </c>
      <c r="Q367" t="s">
        <v>2039</v>
      </c>
      <c r="R367" t="s">
        <v>2040</v>
      </c>
      <c r="S367" s="9">
        <f t="shared" si="22"/>
        <v>42733.25</v>
      </c>
      <c r="T367" s="9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>
        <f t="shared" si="21"/>
        <v>24.933333333333334</v>
      </c>
      <c r="Q368" t="s">
        <v>2039</v>
      </c>
      <c r="R368" t="s">
        <v>2040</v>
      </c>
      <c r="S368" s="9">
        <f t="shared" si="22"/>
        <v>40546.25</v>
      </c>
      <c r="T368" s="9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>
        <f t="shared" si="21"/>
        <v>69.873786407766985</v>
      </c>
      <c r="Q369" t="s">
        <v>2039</v>
      </c>
      <c r="R369" t="s">
        <v>2040</v>
      </c>
      <c r="S369" s="9">
        <f t="shared" si="22"/>
        <v>41930.208333333336</v>
      </c>
      <c r="T369" s="9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>
        <f t="shared" si="21"/>
        <v>95.733766233766232</v>
      </c>
      <c r="Q370" t="s">
        <v>2041</v>
      </c>
      <c r="R370" t="s">
        <v>2042</v>
      </c>
      <c r="S370" s="9">
        <f t="shared" si="22"/>
        <v>40464.208333333336</v>
      </c>
      <c r="T370" s="9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>
        <f t="shared" si="21"/>
        <v>29.997485752598056</v>
      </c>
      <c r="Q371" t="s">
        <v>2041</v>
      </c>
      <c r="R371" t="s">
        <v>2060</v>
      </c>
      <c r="S371" s="9">
        <f t="shared" si="22"/>
        <v>41308.25</v>
      </c>
      <c r="T371" s="9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>
        <f t="shared" si="21"/>
        <v>59.011948529411768</v>
      </c>
      <c r="Q372" t="s">
        <v>2039</v>
      </c>
      <c r="R372" t="s">
        <v>2040</v>
      </c>
      <c r="S372" s="9">
        <f t="shared" si="22"/>
        <v>43570.208333333328</v>
      </c>
      <c r="T372" s="9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>
        <f t="shared" si="21"/>
        <v>84.757396449704146</v>
      </c>
      <c r="Q373" t="s">
        <v>2039</v>
      </c>
      <c r="R373" t="s">
        <v>2040</v>
      </c>
      <c r="S373" s="9">
        <f t="shared" si="22"/>
        <v>42043.25</v>
      </c>
      <c r="T373" s="9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>
        <f t="shared" si="21"/>
        <v>78.010921177587846</v>
      </c>
      <c r="Q374" t="s">
        <v>2041</v>
      </c>
      <c r="R374" t="s">
        <v>2042</v>
      </c>
      <c r="S374" s="9">
        <f t="shared" si="22"/>
        <v>42012.25</v>
      </c>
      <c r="T374" s="9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>
        <f t="shared" si="21"/>
        <v>50.05215419501134</v>
      </c>
      <c r="Q375" t="s">
        <v>2039</v>
      </c>
      <c r="R375" t="s">
        <v>2040</v>
      </c>
      <c r="S375" s="9">
        <f t="shared" si="22"/>
        <v>42964.208333333328</v>
      </c>
      <c r="T375" s="9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>
        <f t="shared" si="21"/>
        <v>59.16</v>
      </c>
      <c r="Q376" t="s">
        <v>2041</v>
      </c>
      <c r="R376" t="s">
        <v>2042</v>
      </c>
      <c r="S376" s="9">
        <f t="shared" si="22"/>
        <v>43476.25</v>
      </c>
      <c r="T376" s="9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>
        <f t="shared" si="21"/>
        <v>93.702290076335885</v>
      </c>
      <c r="Q377" t="s">
        <v>2035</v>
      </c>
      <c r="R377" t="s">
        <v>2045</v>
      </c>
      <c r="S377" s="9">
        <f t="shared" si="22"/>
        <v>42293.208333333328</v>
      </c>
      <c r="T377" s="9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>
        <f t="shared" si="21"/>
        <v>40.14173228346457</v>
      </c>
      <c r="Q378" t="s">
        <v>2035</v>
      </c>
      <c r="R378" t="s">
        <v>2036</v>
      </c>
      <c r="S378" s="9">
        <f t="shared" si="22"/>
        <v>41826.208333333336</v>
      </c>
      <c r="T378" s="9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>
        <f t="shared" si="21"/>
        <v>70.090140845070422</v>
      </c>
      <c r="Q379" t="s">
        <v>2039</v>
      </c>
      <c r="R379" t="s">
        <v>2040</v>
      </c>
      <c r="S379" s="9">
        <f t="shared" si="22"/>
        <v>43760.208333333328</v>
      </c>
      <c r="T379" s="9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>
        <f t="shared" si="21"/>
        <v>66.181818181818187</v>
      </c>
      <c r="Q380" t="s">
        <v>2041</v>
      </c>
      <c r="R380" t="s">
        <v>2042</v>
      </c>
      <c r="S380" s="9">
        <f t="shared" si="22"/>
        <v>43241.208333333328</v>
      </c>
      <c r="T380" s="9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>
        <f t="shared" si="21"/>
        <v>47.714285714285715</v>
      </c>
      <c r="Q381" t="s">
        <v>2039</v>
      </c>
      <c r="R381" t="s">
        <v>2040</v>
      </c>
      <c r="S381" s="9">
        <f t="shared" si="22"/>
        <v>40843.208333333336</v>
      </c>
      <c r="T381" s="9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>
        <f t="shared" si="21"/>
        <v>62.896774193548389</v>
      </c>
      <c r="Q382" t="s">
        <v>2039</v>
      </c>
      <c r="R382" t="s">
        <v>2040</v>
      </c>
      <c r="S382" s="9">
        <f t="shared" si="22"/>
        <v>41448.208333333336</v>
      </c>
      <c r="T382" s="9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>
        <f t="shared" si="21"/>
        <v>86.611940298507463</v>
      </c>
      <c r="Q383" t="s">
        <v>2039</v>
      </c>
      <c r="R383" t="s">
        <v>2040</v>
      </c>
      <c r="S383" s="9">
        <f t="shared" si="22"/>
        <v>42163.208333333328</v>
      </c>
      <c r="T383" s="9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>
        <f t="shared" si="21"/>
        <v>75.126984126984127</v>
      </c>
      <c r="Q384" t="s">
        <v>2054</v>
      </c>
      <c r="R384" t="s">
        <v>2055</v>
      </c>
      <c r="S384" s="9">
        <f t="shared" si="22"/>
        <v>43024.208333333328</v>
      </c>
      <c r="T384" s="9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>
        <f t="shared" si="21"/>
        <v>41.004167534903104</v>
      </c>
      <c r="Q385" t="s">
        <v>2033</v>
      </c>
      <c r="R385" t="s">
        <v>2034</v>
      </c>
      <c r="S385" s="9">
        <f t="shared" si="22"/>
        <v>43509.25</v>
      </c>
      <c r="T385" s="9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>
        <f t="shared" si="21"/>
        <v>50.007915567282325</v>
      </c>
      <c r="Q386" t="s">
        <v>2041</v>
      </c>
      <c r="R386" t="s">
        <v>2042</v>
      </c>
      <c r="S386" s="9">
        <f t="shared" si="22"/>
        <v>42776.25</v>
      </c>
      <c r="T386" s="9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(E387/D387)</f>
        <v>1.4616709511568124</v>
      </c>
      <c r="P387">
        <f t="shared" ref="P387:P450" si="25">E388/G388</f>
        <v>96.960674157303373</v>
      </c>
      <c r="Q387" t="s">
        <v>2047</v>
      </c>
      <c r="R387" t="s">
        <v>2048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>
        <f t="shared" si="25"/>
        <v>100.93160377358491</v>
      </c>
      <c r="Q388" t="s">
        <v>2039</v>
      </c>
      <c r="R388" t="s">
        <v>2040</v>
      </c>
      <c r="S388" s="9">
        <f t="shared" si="26"/>
        <v>40355.208333333336</v>
      </c>
      <c r="T388" s="9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>
        <f t="shared" si="25"/>
        <v>89.227586206896547</v>
      </c>
      <c r="Q389" t="s">
        <v>2037</v>
      </c>
      <c r="R389" t="s">
        <v>2046</v>
      </c>
      <c r="S389" s="9">
        <f t="shared" si="26"/>
        <v>41072.208333333336</v>
      </c>
      <c r="T389" s="9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>
        <f t="shared" si="25"/>
        <v>87.979166666666671</v>
      </c>
      <c r="Q390" t="s">
        <v>2035</v>
      </c>
      <c r="R390" t="s">
        <v>2045</v>
      </c>
      <c r="S390" s="9">
        <f t="shared" si="26"/>
        <v>40912.25</v>
      </c>
      <c r="T390" s="9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>
        <f t="shared" si="25"/>
        <v>89.54</v>
      </c>
      <c r="Q391" t="s">
        <v>2039</v>
      </c>
      <c r="R391" t="s">
        <v>2040</v>
      </c>
      <c r="S391" s="9">
        <f t="shared" si="26"/>
        <v>40479.208333333336</v>
      </c>
      <c r="T391" s="9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>
        <f t="shared" si="25"/>
        <v>29.09271523178808</v>
      </c>
      <c r="Q392" t="s">
        <v>2054</v>
      </c>
      <c r="R392" t="s">
        <v>2055</v>
      </c>
      <c r="S392" s="9">
        <f t="shared" si="26"/>
        <v>41530.208333333336</v>
      </c>
      <c r="T392" s="9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>
        <f t="shared" si="25"/>
        <v>42.006218905472636</v>
      </c>
      <c r="Q393" t="s">
        <v>2047</v>
      </c>
      <c r="R393" t="s">
        <v>2048</v>
      </c>
      <c r="S393" s="9">
        <f t="shared" si="26"/>
        <v>41653.25</v>
      </c>
      <c r="T393" s="9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>
        <f t="shared" si="25"/>
        <v>47.004903563255965</v>
      </c>
      <c r="Q394" t="s">
        <v>2037</v>
      </c>
      <c r="R394" t="s">
        <v>2046</v>
      </c>
      <c r="S394" s="9">
        <f t="shared" si="26"/>
        <v>40549.25</v>
      </c>
      <c r="T394" s="9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>
        <f t="shared" si="25"/>
        <v>110.44117647058823</v>
      </c>
      <c r="Q395" t="s">
        <v>2035</v>
      </c>
      <c r="R395" t="s">
        <v>2058</v>
      </c>
      <c r="S395" s="9">
        <f t="shared" si="26"/>
        <v>42933.208333333328</v>
      </c>
      <c r="T395" s="9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>
        <f t="shared" si="25"/>
        <v>41.990909090909092</v>
      </c>
      <c r="Q396" t="s">
        <v>2041</v>
      </c>
      <c r="R396" t="s">
        <v>2042</v>
      </c>
      <c r="S396" s="9">
        <f t="shared" si="26"/>
        <v>41484.208333333336</v>
      </c>
      <c r="T396" s="9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>
        <f t="shared" si="25"/>
        <v>48.012468827930178</v>
      </c>
      <c r="Q397" t="s">
        <v>2039</v>
      </c>
      <c r="R397" t="s">
        <v>2040</v>
      </c>
      <c r="S397" s="9">
        <f t="shared" si="26"/>
        <v>40885.25</v>
      </c>
      <c r="T397" s="9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>
        <f t="shared" si="25"/>
        <v>31.019823788546255</v>
      </c>
      <c r="Q398" t="s">
        <v>2041</v>
      </c>
      <c r="R398" t="s">
        <v>2044</v>
      </c>
      <c r="S398" s="9">
        <f t="shared" si="26"/>
        <v>43378.208333333328</v>
      </c>
      <c r="T398" s="9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>
        <f t="shared" si="25"/>
        <v>99.203252032520325</v>
      </c>
      <c r="Q399" t="s">
        <v>2035</v>
      </c>
      <c r="R399" t="s">
        <v>2036</v>
      </c>
      <c r="S399" s="9">
        <f t="shared" si="26"/>
        <v>41417.208333333336</v>
      </c>
      <c r="T399" s="9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>
        <f t="shared" si="25"/>
        <v>66.022316684378325</v>
      </c>
      <c r="Q400" t="s">
        <v>2041</v>
      </c>
      <c r="R400" t="s">
        <v>2049</v>
      </c>
      <c r="S400" s="9">
        <f t="shared" si="26"/>
        <v>43228.208333333328</v>
      </c>
      <c r="T400" s="9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>
        <f t="shared" si="25"/>
        <v>2</v>
      </c>
      <c r="Q401" t="s">
        <v>2035</v>
      </c>
      <c r="R401" t="s">
        <v>2045</v>
      </c>
      <c r="S401" s="9">
        <f t="shared" si="26"/>
        <v>40576.25</v>
      </c>
      <c r="T401" s="9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>
        <f t="shared" si="25"/>
        <v>46.060200668896321</v>
      </c>
      <c r="Q402" t="s">
        <v>2054</v>
      </c>
      <c r="R402" t="s">
        <v>2055</v>
      </c>
      <c r="S402" s="9">
        <f t="shared" si="26"/>
        <v>41502.208333333336</v>
      </c>
      <c r="T402" s="9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>
        <f t="shared" si="25"/>
        <v>73.650000000000006</v>
      </c>
      <c r="Q403" t="s">
        <v>2039</v>
      </c>
      <c r="R403" t="s">
        <v>2040</v>
      </c>
      <c r="S403" s="9">
        <f t="shared" si="26"/>
        <v>43765.208333333328</v>
      </c>
      <c r="T403" s="9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>
        <f t="shared" si="25"/>
        <v>55.99336650082919</v>
      </c>
      <c r="Q404" t="s">
        <v>2041</v>
      </c>
      <c r="R404" t="s">
        <v>2052</v>
      </c>
      <c r="S404" s="9">
        <f t="shared" si="26"/>
        <v>40914.25</v>
      </c>
      <c r="T404" s="9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>
        <f t="shared" si="25"/>
        <v>68.985695127402778</v>
      </c>
      <c r="Q405" t="s">
        <v>2039</v>
      </c>
      <c r="R405" t="s">
        <v>2040</v>
      </c>
      <c r="S405" s="9">
        <f t="shared" si="26"/>
        <v>40310.208333333336</v>
      </c>
      <c r="T405" s="9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>
        <f t="shared" si="25"/>
        <v>60.981609195402299</v>
      </c>
      <c r="Q406" t="s">
        <v>2039</v>
      </c>
      <c r="R406" t="s">
        <v>2040</v>
      </c>
      <c r="S406" s="9">
        <f t="shared" si="26"/>
        <v>43053.25</v>
      </c>
      <c r="T406" s="9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>
        <f t="shared" si="25"/>
        <v>110.98139534883721</v>
      </c>
      <c r="Q407" t="s">
        <v>2039</v>
      </c>
      <c r="R407" t="s">
        <v>2040</v>
      </c>
      <c r="S407" s="9">
        <f t="shared" si="26"/>
        <v>43255.208333333328</v>
      </c>
      <c r="T407" s="9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>
        <f t="shared" si="25"/>
        <v>25</v>
      </c>
      <c r="Q408" t="s">
        <v>2041</v>
      </c>
      <c r="R408" t="s">
        <v>2042</v>
      </c>
      <c r="S408" s="9">
        <f t="shared" si="26"/>
        <v>41304.25</v>
      </c>
      <c r="T408" s="9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>
        <f t="shared" si="25"/>
        <v>78.759740259740255</v>
      </c>
      <c r="Q409" t="s">
        <v>2039</v>
      </c>
      <c r="R409" t="s">
        <v>2040</v>
      </c>
      <c r="S409" s="9">
        <f t="shared" si="26"/>
        <v>43751.208333333328</v>
      </c>
      <c r="T409" s="9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>
        <f t="shared" si="25"/>
        <v>87.960784313725483</v>
      </c>
      <c r="Q410" t="s">
        <v>2041</v>
      </c>
      <c r="R410" t="s">
        <v>2042</v>
      </c>
      <c r="S410" s="9">
        <f t="shared" si="26"/>
        <v>42541.208333333328</v>
      </c>
      <c r="T410" s="9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>
        <f t="shared" si="25"/>
        <v>49.987398739873989</v>
      </c>
      <c r="Q411" t="s">
        <v>2035</v>
      </c>
      <c r="R411" t="s">
        <v>2036</v>
      </c>
      <c r="S411" s="9">
        <f t="shared" si="26"/>
        <v>42843.208333333328</v>
      </c>
      <c r="T411" s="9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>
        <f t="shared" si="25"/>
        <v>99.524390243902445</v>
      </c>
      <c r="Q412" t="s">
        <v>2050</v>
      </c>
      <c r="R412" t="s">
        <v>2061</v>
      </c>
      <c r="S412" s="9">
        <f t="shared" si="26"/>
        <v>42122.208333333328</v>
      </c>
      <c r="T412" s="9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>
        <f t="shared" si="25"/>
        <v>104.82089552238806</v>
      </c>
      <c r="Q413" t="s">
        <v>2039</v>
      </c>
      <c r="R413" t="s">
        <v>2040</v>
      </c>
      <c r="S413" s="9">
        <f t="shared" si="26"/>
        <v>42884.208333333328</v>
      </c>
      <c r="T413" s="9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>
        <f t="shared" si="25"/>
        <v>108.01469237832875</v>
      </c>
      <c r="Q414" t="s">
        <v>2047</v>
      </c>
      <c r="R414" t="s">
        <v>2053</v>
      </c>
      <c r="S414" s="9">
        <f t="shared" si="26"/>
        <v>41642.25</v>
      </c>
      <c r="T414" s="9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>
        <f t="shared" si="25"/>
        <v>28.998544660724033</v>
      </c>
      <c r="Q415" t="s">
        <v>2041</v>
      </c>
      <c r="R415" t="s">
        <v>2049</v>
      </c>
      <c r="S415" s="9">
        <f t="shared" si="26"/>
        <v>43431.25</v>
      </c>
      <c r="T415" s="9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>
        <f t="shared" si="25"/>
        <v>30.028708133971293</v>
      </c>
      <c r="Q416" t="s">
        <v>2033</v>
      </c>
      <c r="R416" t="s">
        <v>2034</v>
      </c>
      <c r="S416" s="9">
        <f t="shared" si="26"/>
        <v>40288.208333333336</v>
      </c>
      <c r="T416" s="9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>
        <f t="shared" si="25"/>
        <v>41.005559416261292</v>
      </c>
      <c r="Q417" t="s">
        <v>2039</v>
      </c>
      <c r="R417" t="s">
        <v>2040</v>
      </c>
      <c r="S417" s="9">
        <f t="shared" si="26"/>
        <v>40921.25</v>
      </c>
      <c r="T417" s="9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>
        <f t="shared" si="25"/>
        <v>62.866666666666667</v>
      </c>
      <c r="Q418" t="s">
        <v>2041</v>
      </c>
      <c r="R418" t="s">
        <v>2042</v>
      </c>
      <c r="S418" s="9">
        <f t="shared" si="26"/>
        <v>40560.25</v>
      </c>
      <c r="T418" s="9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>
        <f t="shared" si="25"/>
        <v>47.005002501250623</v>
      </c>
      <c r="Q419" t="s">
        <v>2039</v>
      </c>
      <c r="R419" t="s">
        <v>2040</v>
      </c>
      <c r="S419" s="9">
        <f t="shared" si="26"/>
        <v>43407.208333333328</v>
      </c>
      <c r="T419" s="9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>
        <f t="shared" si="25"/>
        <v>26.997693638285604</v>
      </c>
      <c r="Q420" t="s">
        <v>2041</v>
      </c>
      <c r="R420" t="s">
        <v>2042</v>
      </c>
      <c r="S420" s="9">
        <f t="shared" si="26"/>
        <v>41035.208333333336</v>
      </c>
      <c r="T420" s="9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>
        <f t="shared" si="25"/>
        <v>68.329787234042556</v>
      </c>
      <c r="Q421" t="s">
        <v>2037</v>
      </c>
      <c r="R421" t="s">
        <v>2038</v>
      </c>
      <c r="S421" s="9">
        <f t="shared" si="26"/>
        <v>40899.25</v>
      </c>
      <c r="T421" s="9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>
        <f t="shared" si="25"/>
        <v>50.974576271186443</v>
      </c>
      <c r="Q422" t="s">
        <v>2039</v>
      </c>
      <c r="R422" t="s">
        <v>2040</v>
      </c>
      <c r="S422" s="9">
        <f t="shared" si="26"/>
        <v>42911.208333333328</v>
      </c>
      <c r="T422" s="9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>
        <f t="shared" si="25"/>
        <v>54.024390243902438</v>
      </c>
      <c r="Q423" t="s">
        <v>2037</v>
      </c>
      <c r="R423" t="s">
        <v>2046</v>
      </c>
      <c r="S423" s="9">
        <f t="shared" si="26"/>
        <v>42915.208333333328</v>
      </c>
      <c r="T423" s="9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>
        <f t="shared" si="25"/>
        <v>97.055555555555557</v>
      </c>
      <c r="Q424" t="s">
        <v>2039</v>
      </c>
      <c r="R424" t="s">
        <v>2040</v>
      </c>
      <c r="S424" s="9">
        <f t="shared" si="26"/>
        <v>40285.208333333336</v>
      </c>
      <c r="T424" s="9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>
        <f t="shared" si="25"/>
        <v>24.867469879518072</v>
      </c>
      <c r="Q425" t="s">
        <v>2033</v>
      </c>
      <c r="R425" t="s">
        <v>2034</v>
      </c>
      <c r="S425" s="9">
        <f t="shared" si="26"/>
        <v>40808.208333333336</v>
      </c>
      <c r="T425" s="9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>
        <f t="shared" si="25"/>
        <v>84.423913043478265</v>
      </c>
      <c r="Q426" t="s">
        <v>2035</v>
      </c>
      <c r="R426" t="s">
        <v>2045</v>
      </c>
      <c r="S426" s="9">
        <f t="shared" si="26"/>
        <v>43208.208333333328</v>
      </c>
      <c r="T426" s="9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>
        <f t="shared" si="25"/>
        <v>47.091324200913242</v>
      </c>
      <c r="Q427" t="s">
        <v>2054</v>
      </c>
      <c r="R427" t="s">
        <v>2055</v>
      </c>
      <c r="S427" s="9">
        <f t="shared" si="26"/>
        <v>42213.208333333328</v>
      </c>
      <c r="T427" s="9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>
        <f t="shared" si="25"/>
        <v>77.996041171813147</v>
      </c>
      <c r="Q428" t="s">
        <v>2039</v>
      </c>
      <c r="R428" t="s">
        <v>2040</v>
      </c>
      <c r="S428" s="9">
        <f t="shared" si="26"/>
        <v>41332.25</v>
      </c>
      <c r="T428" s="9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>
        <f t="shared" si="25"/>
        <v>62.967871485943775</v>
      </c>
      <c r="Q429" t="s">
        <v>2039</v>
      </c>
      <c r="R429" t="s">
        <v>2040</v>
      </c>
      <c r="S429" s="9">
        <f t="shared" si="26"/>
        <v>41895.208333333336</v>
      </c>
      <c r="T429" s="9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>
        <f t="shared" si="25"/>
        <v>81.006080449017773</v>
      </c>
      <c r="Q430" t="s">
        <v>2041</v>
      </c>
      <c r="R430" t="s">
        <v>2049</v>
      </c>
      <c r="S430" s="9">
        <f t="shared" si="26"/>
        <v>40585.25</v>
      </c>
      <c r="T430" s="9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>
        <f t="shared" si="25"/>
        <v>65.321428571428569</v>
      </c>
      <c r="Q431" t="s">
        <v>2054</v>
      </c>
      <c r="R431" t="s">
        <v>2055</v>
      </c>
      <c r="S431" s="9">
        <f t="shared" si="26"/>
        <v>41680.25</v>
      </c>
      <c r="T431" s="9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>
        <f t="shared" si="25"/>
        <v>104.43617021276596</v>
      </c>
      <c r="Q432" t="s">
        <v>2039</v>
      </c>
      <c r="R432" t="s">
        <v>2040</v>
      </c>
      <c r="S432" s="9">
        <f t="shared" si="26"/>
        <v>43737.208333333328</v>
      </c>
      <c r="T432" s="9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>
        <f t="shared" si="25"/>
        <v>69.989010989010993</v>
      </c>
      <c r="Q433" t="s">
        <v>2039</v>
      </c>
      <c r="R433" t="s">
        <v>2040</v>
      </c>
      <c r="S433" s="9">
        <f t="shared" si="26"/>
        <v>43273.208333333328</v>
      </c>
      <c r="T433" s="9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>
        <f t="shared" si="25"/>
        <v>83.023989898989896</v>
      </c>
      <c r="Q434" t="s">
        <v>2039</v>
      </c>
      <c r="R434" t="s">
        <v>2040</v>
      </c>
      <c r="S434" s="9">
        <f t="shared" si="26"/>
        <v>41761.208333333336</v>
      </c>
      <c r="T434" s="9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>
        <f t="shared" si="25"/>
        <v>90.3</v>
      </c>
      <c r="Q435" t="s">
        <v>2041</v>
      </c>
      <c r="R435" t="s">
        <v>2042</v>
      </c>
      <c r="S435" s="9">
        <f t="shared" si="26"/>
        <v>41603.25</v>
      </c>
      <c r="T435" s="9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>
        <f t="shared" si="25"/>
        <v>103.98131932282546</v>
      </c>
      <c r="Q436" t="s">
        <v>2039</v>
      </c>
      <c r="R436" t="s">
        <v>2040</v>
      </c>
      <c r="S436" s="9">
        <f t="shared" si="26"/>
        <v>42705.25</v>
      </c>
      <c r="T436" s="9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>
        <f t="shared" si="25"/>
        <v>54.931726907630519</v>
      </c>
      <c r="Q437" t="s">
        <v>2039</v>
      </c>
      <c r="R437" t="s">
        <v>2040</v>
      </c>
      <c r="S437" s="9">
        <f t="shared" si="26"/>
        <v>41988.25</v>
      </c>
      <c r="T437" s="9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>
        <f t="shared" si="25"/>
        <v>51.921875</v>
      </c>
      <c r="Q438" t="s">
        <v>2035</v>
      </c>
      <c r="R438" t="s">
        <v>2058</v>
      </c>
      <c r="S438" s="9">
        <f t="shared" si="26"/>
        <v>43575.208333333328</v>
      </c>
      <c r="T438" s="9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>
        <f t="shared" si="25"/>
        <v>60.02834008097166</v>
      </c>
      <c r="Q439" t="s">
        <v>2041</v>
      </c>
      <c r="R439" t="s">
        <v>2049</v>
      </c>
      <c r="S439" s="9">
        <f t="shared" si="26"/>
        <v>42260.208333333328</v>
      </c>
      <c r="T439" s="9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>
        <f t="shared" si="25"/>
        <v>44.003488879197555</v>
      </c>
      <c r="Q440" t="s">
        <v>2039</v>
      </c>
      <c r="R440" t="s">
        <v>2040</v>
      </c>
      <c r="S440" s="9">
        <f t="shared" si="26"/>
        <v>41337.25</v>
      </c>
      <c r="T440" s="9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>
        <f t="shared" si="25"/>
        <v>53.003513254551258</v>
      </c>
      <c r="Q441" t="s">
        <v>2041</v>
      </c>
      <c r="R441" t="s">
        <v>2063</v>
      </c>
      <c r="S441" s="9">
        <f t="shared" si="26"/>
        <v>42680.208333333328</v>
      </c>
      <c r="T441" s="9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>
        <f t="shared" si="25"/>
        <v>54.5</v>
      </c>
      <c r="Q442" t="s">
        <v>2041</v>
      </c>
      <c r="R442" t="s">
        <v>2060</v>
      </c>
      <c r="S442" s="9">
        <f t="shared" si="26"/>
        <v>42916.208333333328</v>
      </c>
      <c r="T442" s="9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>
        <f t="shared" si="25"/>
        <v>75.04195804195804</v>
      </c>
      <c r="Q443" t="s">
        <v>2037</v>
      </c>
      <c r="R443" t="s">
        <v>2046</v>
      </c>
      <c r="S443" s="9">
        <f t="shared" si="26"/>
        <v>41025.208333333336</v>
      </c>
      <c r="T443" s="9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>
        <f t="shared" si="25"/>
        <v>35.911111111111111</v>
      </c>
      <c r="Q444" t="s">
        <v>2039</v>
      </c>
      <c r="R444" t="s">
        <v>2040</v>
      </c>
      <c r="S444" s="9">
        <f t="shared" si="26"/>
        <v>42980.208333333328</v>
      </c>
      <c r="T444" s="9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>
        <f t="shared" si="25"/>
        <v>36.952702702702702</v>
      </c>
      <c r="Q445" t="s">
        <v>2039</v>
      </c>
      <c r="R445" t="s">
        <v>2040</v>
      </c>
      <c r="S445" s="9">
        <f t="shared" si="26"/>
        <v>40451.208333333336</v>
      </c>
      <c r="T445" s="9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>
        <f t="shared" si="25"/>
        <v>63.170588235294119</v>
      </c>
      <c r="Q446" t="s">
        <v>2035</v>
      </c>
      <c r="R446" t="s">
        <v>2045</v>
      </c>
      <c r="S446" s="9">
        <f t="shared" si="26"/>
        <v>40748.208333333336</v>
      </c>
      <c r="T446" s="9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>
        <f t="shared" si="25"/>
        <v>29.99462365591398</v>
      </c>
      <c r="Q447" t="s">
        <v>2039</v>
      </c>
      <c r="R447" t="s">
        <v>2040</v>
      </c>
      <c r="S447" s="9">
        <f t="shared" si="26"/>
        <v>40515.25</v>
      </c>
      <c r="T447" s="9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>
        <f t="shared" si="25"/>
        <v>86</v>
      </c>
      <c r="Q448" t="s">
        <v>2037</v>
      </c>
      <c r="R448" t="s">
        <v>2046</v>
      </c>
      <c r="S448" s="9">
        <f t="shared" si="26"/>
        <v>41261.25</v>
      </c>
      <c r="T448" s="9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>
        <f t="shared" si="25"/>
        <v>75.014876033057845</v>
      </c>
      <c r="Q449" t="s">
        <v>2041</v>
      </c>
      <c r="R449" t="s">
        <v>2060</v>
      </c>
      <c r="S449" s="9">
        <f t="shared" si="26"/>
        <v>43088.25</v>
      </c>
      <c r="T449" s="9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>
        <f t="shared" si="25"/>
        <v>101.19767441860465</v>
      </c>
      <c r="Q450" t="s">
        <v>2050</v>
      </c>
      <c r="R450" t="s">
        <v>2051</v>
      </c>
      <c r="S450" s="9">
        <f t="shared" si="26"/>
        <v>41378.208333333336</v>
      </c>
      <c r="T450" s="9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(E451/D451)</f>
        <v>9.67</v>
      </c>
      <c r="P451">
        <f t="shared" ref="P451:P514" si="29">E452/G452</f>
        <v>4</v>
      </c>
      <c r="Q451" t="s">
        <v>2050</v>
      </c>
      <c r="R451" t="s">
        <v>2051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>
        <f t="shared" si="29"/>
        <v>29.001272669424118</v>
      </c>
      <c r="Q452" t="s">
        <v>2041</v>
      </c>
      <c r="R452" t="s">
        <v>2049</v>
      </c>
      <c r="S452" s="9">
        <f t="shared" si="30"/>
        <v>43394.208333333328</v>
      </c>
      <c r="T452" s="9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>
        <f t="shared" si="29"/>
        <v>98.225806451612897</v>
      </c>
      <c r="Q453" t="s">
        <v>2035</v>
      </c>
      <c r="R453" t="s">
        <v>2036</v>
      </c>
      <c r="S453" s="9">
        <f t="shared" si="30"/>
        <v>42935.208333333328</v>
      </c>
      <c r="T453" s="9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>
        <f t="shared" si="29"/>
        <v>87.001693480101608</v>
      </c>
      <c r="Q454" t="s">
        <v>2041</v>
      </c>
      <c r="R454" t="s">
        <v>2044</v>
      </c>
      <c r="S454" s="9">
        <f t="shared" si="30"/>
        <v>40365.208333333336</v>
      </c>
      <c r="T454" s="9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>
        <f t="shared" si="29"/>
        <v>45.205128205128204</v>
      </c>
      <c r="Q455" t="s">
        <v>2041</v>
      </c>
      <c r="R455" t="s">
        <v>2063</v>
      </c>
      <c r="S455" s="9">
        <f t="shared" si="30"/>
        <v>42705.25</v>
      </c>
      <c r="T455" s="9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>
        <f t="shared" si="29"/>
        <v>37.001341561577675</v>
      </c>
      <c r="Q456" t="s">
        <v>2041</v>
      </c>
      <c r="R456" t="s">
        <v>2044</v>
      </c>
      <c r="S456" s="9">
        <f t="shared" si="30"/>
        <v>41568.208333333336</v>
      </c>
      <c r="T456" s="9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>
        <f t="shared" si="29"/>
        <v>94.976947040498445</v>
      </c>
      <c r="Q457" t="s">
        <v>2039</v>
      </c>
      <c r="R457" t="s">
        <v>2040</v>
      </c>
      <c r="S457" s="9">
        <f t="shared" si="30"/>
        <v>40809.208333333336</v>
      </c>
      <c r="T457" s="9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>
        <f t="shared" si="29"/>
        <v>28.956521739130434</v>
      </c>
      <c r="Q458" t="s">
        <v>2035</v>
      </c>
      <c r="R458" t="s">
        <v>2045</v>
      </c>
      <c r="S458" s="9">
        <f t="shared" si="30"/>
        <v>43141.25</v>
      </c>
      <c r="T458" s="9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>
        <f t="shared" si="29"/>
        <v>55.993396226415094</v>
      </c>
      <c r="Q459" t="s">
        <v>2039</v>
      </c>
      <c r="R459" t="s">
        <v>2040</v>
      </c>
      <c r="S459" s="9">
        <f t="shared" si="30"/>
        <v>42657.208333333328</v>
      </c>
      <c r="T459" s="9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>
        <f t="shared" si="29"/>
        <v>54.038095238095238</v>
      </c>
      <c r="Q460" t="s">
        <v>2039</v>
      </c>
      <c r="R460" t="s">
        <v>2040</v>
      </c>
      <c r="S460" s="9">
        <f t="shared" si="30"/>
        <v>40265.208333333336</v>
      </c>
      <c r="T460" s="9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>
        <f t="shared" si="29"/>
        <v>82.38</v>
      </c>
      <c r="Q461" t="s">
        <v>2041</v>
      </c>
      <c r="R461" t="s">
        <v>2042</v>
      </c>
      <c r="S461" s="9">
        <f t="shared" si="30"/>
        <v>42001.25</v>
      </c>
      <c r="T461" s="9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>
        <f t="shared" si="29"/>
        <v>66.997115384615384</v>
      </c>
      <c r="Q462" t="s">
        <v>2039</v>
      </c>
      <c r="R462" t="s">
        <v>2040</v>
      </c>
      <c r="S462" s="9">
        <f t="shared" si="30"/>
        <v>40399.208333333336</v>
      </c>
      <c r="T462" s="9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>
        <f t="shared" si="29"/>
        <v>107.91401869158878</v>
      </c>
      <c r="Q463" t="s">
        <v>2041</v>
      </c>
      <c r="R463" t="s">
        <v>2044</v>
      </c>
      <c r="S463" s="9">
        <f t="shared" si="30"/>
        <v>41757.208333333336</v>
      </c>
      <c r="T463" s="9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>
        <f t="shared" si="29"/>
        <v>69.009501187648453</v>
      </c>
      <c r="Q464" t="s">
        <v>2050</v>
      </c>
      <c r="R464" t="s">
        <v>2061</v>
      </c>
      <c r="S464" s="9">
        <f t="shared" si="30"/>
        <v>41304.25</v>
      </c>
      <c r="T464" s="9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>
        <f t="shared" si="29"/>
        <v>39.006568144499177</v>
      </c>
      <c r="Q465" t="s">
        <v>2041</v>
      </c>
      <c r="R465" t="s">
        <v>2049</v>
      </c>
      <c r="S465" s="9">
        <f t="shared" si="30"/>
        <v>41639.25</v>
      </c>
      <c r="T465" s="9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>
        <f t="shared" si="29"/>
        <v>110.3625</v>
      </c>
      <c r="Q466" t="s">
        <v>2039</v>
      </c>
      <c r="R466" t="s">
        <v>2040</v>
      </c>
      <c r="S466" s="9">
        <f t="shared" si="30"/>
        <v>43142.25</v>
      </c>
      <c r="T466" s="9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>
        <f t="shared" si="29"/>
        <v>94.857142857142861</v>
      </c>
      <c r="Q467" t="s">
        <v>2047</v>
      </c>
      <c r="R467" t="s">
        <v>2059</v>
      </c>
      <c r="S467" s="9">
        <f t="shared" si="30"/>
        <v>43127.25</v>
      </c>
      <c r="T467" s="9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>
        <f t="shared" si="29"/>
        <v>57.935251798561154</v>
      </c>
      <c r="Q468" t="s">
        <v>2037</v>
      </c>
      <c r="R468" t="s">
        <v>2046</v>
      </c>
      <c r="S468" s="9">
        <f t="shared" si="30"/>
        <v>41409.208333333336</v>
      </c>
      <c r="T468" s="9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>
        <f t="shared" si="29"/>
        <v>101.25</v>
      </c>
      <c r="Q469" t="s">
        <v>2037</v>
      </c>
      <c r="R469" t="s">
        <v>2038</v>
      </c>
      <c r="S469" s="9">
        <f t="shared" si="30"/>
        <v>42331.25</v>
      </c>
      <c r="T469" s="9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>
        <f t="shared" si="29"/>
        <v>64.95597484276729</v>
      </c>
      <c r="Q470" t="s">
        <v>2039</v>
      </c>
      <c r="R470" t="s">
        <v>2040</v>
      </c>
      <c r="S470" s="9">
        <f t="shared" si="30"/>
        <v>43569.208333333328</v>
      </c>
      <c r="T470" s="9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>
        <f t="shared" si="29"/>
        <v>27.00524934383202</v>
      </c>
      <c r="Q471" t="s">
        <v>2041</v>
      </c>
      <c r="R471" t="s">
        <v>2044</v>
      </c>
      <c r="S471" s="9">
        <f t="shared" si="30"/>
        <v>42142.208333333328</v>
      </c>
      <c r="T471" s="9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>
        <f t="shared" si="29"/>
        <v>50.97422680412371</v>
      </c>
      <c r="Q472" t="s">
        <v>2037</v>
      </c>
      <c r="R472" t="s">
        <v>2046</v>
      </c>
      <c r="S472" s="9">
        <f t="shared" si="30"/>
        <v>42716.25</v>
      </c>
      <c r="T472" s="9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>
        <f t="shared" si="29"/>
        <v>104.94260869565217</v>
      </c>
      <c r="Q473" t="s">
        <v>2033</v>
      </c>
      <c r="R473" t="s">
        <v>2034</v>
      </c>
      <c r="S473" s="9">
        <f t="shared" si="30"/>
        <v>41031.208333333336</v>
      </c>
      <c r="T473" s="9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>
        <f t="shared" si="29"/>
        <v>84.028301886792448</v>
      </c>
      <c r="Q474" t="s">
        <v>2035</v>
      </c>
      <c r="R474" t="s">
        <v>2036</v>
      </c>
      <c r="S474" s="9">
        <f t="shared" si="30"/>
        <v>43535.208333333328</v>
      </c>
      <c r="T474" s="9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>
        <f t="shared" si="29"/>
        <v>102.85915492957747</v>
      </c>
      <c r="Q475" t="s">
        <v>2035</v>
      </c>
      <c r="R475" t="s">
        <v>2043</v>
      </c>
      <c r="S475" s="9">
        <f t="shared" si="30"/>
        <v>43277.208333333328</v>
      </c>
      <c r="T475" s="9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>
        <f t="shared" si="29"/>
        <v>39.962085308056871</v>
      </c>
      <c r="Q476" t="s">
        <v>2041</v>
      </c>
      <c r="R476" t="s">
        <v>2060</v>
      </c>
      <c r="S476" s="9">
        <f t="shared" si="30"/>
        <v>41989.25</v>
      </c>
      <c r="T476" s="9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>
        <f t="shared" si="29"/>
        <v>51.001785714285717</v>
      </c>
      <c r="Q477" t="s">
        <v>2047</v>
      </c>
      <c r="R477" t="s">
        <v>2059</v>
      </c>
      <c r="S477" s="9">
        <f t="shared" si="30"/>
        <v>41450.208333333336</v>
      </c>
      <c r="T477" s="9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>
        <f t="shared" si="29"/>
        <v>40.823008849557525</v>
      </c>
      <c r="Q478" t="s">
        <v>2047</v>
      </c>
      <c r="R478" t="s">
        <v>2053</v>
      </c>
      <c r="S478" s="9">
        <f t="shared" si="30"/>
        <v>43322.208333333328</v>
      </c>
      <c r="T478" s="9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>
        <f t="shared" si="29"/>
        <v>58.999637155297535</v>
      </c>
      <c r="Q479" t="s">
        <v>2041</v>
      </c>
      <c r="R479" t="s">
        <v>2063</v>
      </c>
      <c r="S479" s="9">
        <f t="shared" si="30"/>
        <v>40720.208333333336</v>
      </c>
      <c r="T479" s="9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>
        <f t="shared" si="29"/>
        <v>71.156069364161851</v>
      </c>
      <c r="Q480" t="s">
        <v>2037</v>
      </c>
      <c r="R480" t="s">
        <v>2046</v>
      </c>
      <c r="S480" s="9">
        <f t="shared" si="30"/>
        <v>42072.208333333328</v>
      </c>
      <c r="T480" s="9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>
        <f t="shared" si="29"/>
        <v>99.494252873563212</v>
      </c>
      <c r="Q481" t="s">
        <v>2033</v>
      </c>
      <c r="R481" t="s">
        <v>2034</v>
      </c>
      <c r="S481" s="9">
        <f t="shared" si="30"/>
        <v>42945.208333333328</v>
      </c>
      <c r="T481" s="9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>
        <f t="shared" si="29"/>
        <v>103.98634590377114</v>
      </c>
      <c r="Q482" t="s">
        <v>2054</v>
      </c>
      <c r="R482" t="s">
        <v>2055</v>
      </c>
      <c r="S482" s="9">
        <f t="shared" si="30"/>
        <v>40248.25</v>
      </c>
      <c r="T482" s="9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>
        <f t="shared" si="29"/>
        <v>76.555555555555557</v>
      </c>
      <c r="Q483" t="s">
        <v>2039</v>
      </c>
      <c r="R483" t="s">
        <v>2040</v>
      </c>
      <c r="S483" s="9">
        <f t="shared" si="30"/>
        <v>41913.208333333336</v>
      </c>
      <c r="T483" s="9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>
        <f t="shared" si="29"/>
        <v>87.068592057761734</v>
      </c>
      <c r="Q484" t="s">
        <v>2047</v>
      </c>
      <c r="R484" t="s">
        <v>2053</v>
      </c>
      <c r="S484" s="9">
        <f t="shared" si="30"/>
        <v>40963.25</v>
      </c>
      <c r="T484" s="9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>
        <f t="shared" si="29"/>
        <v>48.99554707379135</v>
      </c>
      <c r="Q485" t="s">
        <v>2039</v>
      </c>
      <c r="R485" t="s">
        <v>2040</v>
      </c>
      <c r="S485" s="9">
        <f t="shared" si="30"/>
        <v>43811.25</v>
      </c>
      <c r="T485" s="9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>
        <f t="shared" si="29"/>
        <v>42.969135802469133</v>
      </c>
      <c r="Q486" t="s">
        <v>2033</v>
      </c>
      <c r="R486" t="s">
        <v>2034</v>
      </c>
      <c r="S486" s="9">
        <f t="shared" si="30"/>
        <v>41855.208333333336</v>
      </c>
      <c r="T486" s="9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>
        <f t="shared" si="29"/>
        <v>33.428571428571431</v>
      </c>
      <c r="Q487" t="s">
        <v>2039</v>
      </c>
      <c r="R487" t="s">
        <v>2040</v>
      </c>
      <c r="S487" s="9">
        <f t="shared" si="30"/>
        <v>43626.208333333328</v>
      </c>
      <c r="T487" s="9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>
        <f t="shared" si="29"/>
        <v>83.982949701619773</v>
      </c>
      <c r="Q488" t="s">
        <v>2047</v>
      </c>
      <c r="R488" t="s">
        <v>2059</v>
      </c>
      <c r="S488" s="9">
        <f t="shared" si="30"/>
        <v>43168.25</v>
      </c>
      <c r="T488" s="9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>
        <f t="shared" si="29"/>
        <v>101.41739130434783</v>
      </c>
      <c r="Q489" t="s">
        <v>2039</v>
      </c>
      <c r="R489" t="s">
        <v>2040</v>
      </c>
      <c r="S489" s="9">
        <f t="shared" si="30"/>
        <v>42845.208333333328</v>
      </c>
      <c r="T489" s="9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>
        <f t="shared" si="29"/>
        <v>109.87058823529412</v>
      </c>
      <c r="Q490" t="s">
        <v>2039</v>
      </c>
      <c r="R490" t="s">
        <v>2040</v>
      </c>
      <c r="S490" s="9">
        <f t="shared" si="30"/>
        <v>42403.25</v>
      </c>
      <c r="T490" s="9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>
        <f t="shared" si="29"/>
        <v>31.916666666666668</v>
      </c>
      <c r="Q491" t="s">
        <v>2037</v>
      </c>
      <c r="R491" t="s">
        <v>2046</v>
      </c>
      <c r="S491" s="9">
        <f t="shared" si="30"/>
        <v>40406.208333333336</v>
      </c>
      <c r="T491" s="9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>
        <f t="shared" si="29"/>
        <v>70.993450675399103</v>
      </c>
      <c r="Q492" t="s">
        <v>2064</v>
      </c>
      <c r="R492" t="s">
        <v>2065</v>
      </c>
      <c r="S492" s="9">
        <f t="shared" si="30"/>
        <v>43786.25</v>
      </c>
      <c r="T492" s="9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>
        <f t="shared" si="29"/>
        <v>77.026890756302521</v>
      </c>
      <c r="Q493" t="s">
        <v>2033</v>
      </c>
      <c r="R493" t="s">
        <v>2034</v>
      </c>
      <c r="S493" s="9">
        <f t="shared" si="30"/>
        <v>41456.208333333336</v>
      </c>
      <c r="T493" s="9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>
        <f t="shared" si="29"/>
        <v>101.78125</v>
      </c>
      <c r="Q494" t="s">
        <v>2041</v>
      </c>
      <c r="R494" t="s">
        <v>2052</v>
      </c>
      <c r="S494" s="9">
        <f t="shared" si="30"/>
        <v>40336.208333333336</v>
      </c>
      <c r="T494" s="9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>
        <f t="shared" si="29"/>
        <v>51.059701492537314</v>
      </c>
      <c r="Q495" t="s">
        <v>2054</v>
      </c>
      <c r="R495" t="s">
        <v>2055</v>
      </c>
      <c r="S495" s="9">
        <f t="shared" si="30"/>
        <v>43645.208333333328</v>
      </c>
      <c r="T495" s="9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>
        <f t="shared" si="29"/>
        <v>68.02051282051282</v>
      </c>
      <c r="Q496" t="s">
        <v>2037</v>
      </c>
      <c r="R496" t="s">
        <v>2046</v>
      </c>
      <c r="S496" s="9">
        <f t="shared" si="30"/>
        <v>40990.208333333336</v>
      </c>
      <c r="T496" s="9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>
        <f t="shared" si="29"/>
        <v>30.87037037037037</v>
      </c>
      <c r="Q497" t="s">
        <v>2039</v>
      </c>
      <c r="R497" t="s">
        <v>2040</v>
      </c>
      <c r="S497" s="9">
        <f t="shared" si="30"/>
        <v>41800.208333333336</v>
      </c>
      <c r="T497" s="9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>
        <f t="shared" si="29"/>
        <v>27.908333333333335</v>
      </c>
      <c r="Q498" t="s">
        <v>2041</v>
      </c>
      <c r="R498" t="s">
        <v>2049</v>
      </c>
      <c r="S498" s="9">
        <f t="shared" si="30"/>
        <v>42876.208333333328</v>
      </c>
      <c r="T498" s="9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>
        <f t="shared" si="29"/>
        <v>79.994818652849744</v>
      </c>
      <c r="Q499" t="s">
        <v>2037</v>
      </c>
      <c r="R499" t="s">
        <v>2046</v>
      </c>
      <c r="S499" s="9">
        <f t="shared" si="30"/>
        <v>42724.25</v>
      </c>
      <c r="T499" s="9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>
        <f t="shared" si="29"/>
        <v>38.003378378378379</v>
      </c>
      <c r="Q500" t="s">
        <v>2037</v>
      </c>
      <c r="R500" t="s">
        <v>2038</v>
      </c>
      <c r="S500" s="9">
        <f t="shared" si="30"/>
        <v>42005.25</v>
      </c>
      <c r="T500" s="9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t="e">
        <f t="shared" si="29"/>
        <v>#DIV/0!</v>
      </c>
      <c r="Q501" t="s">
        <v>2041</v>
      </c>
      <c r="R501" t="s">
        <v>2042</v>
      </c>
      <c r="S501" s="9">
        <f t="shared" si="30"/>
        <v>42444.208333333328</v>
      </c>
      <c r="T501" s="9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>
        <f t="shared" si="29"/>
        <v>59.990534521158132</v>
      </c>
      <c r="Q502" t="s">
        <v>2039</v>
      </c>
      <c r="R502" t="s">
        <v>2040</v>
      </c>
      <c r="S502" s="9">
        <f t="shared" si="30"/>
        <v>41395.208333333336</v>
      </c>
      <c r="T502" s="9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>
        <f t="shared" si="29"/>
        <v>37.037634408602152</v>
      </c>
      <c r="Q503" t="s">
        <v>2041</v>
      </c>
      <c r="R503" t="s">
        <v>2042</v>
      </c>
      <c r="S503" s="9">
        <f t="shared" si="30"/>
        <v>41345.208333333336</v>
      </c>
      <c r="T503" s="9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>
        <f t="shared" si="29"/>
        <v>99.963043478260872</v>
      </c>
      <c r="Q504" t="s">
        <v>2050</v>
      </c>
      <c r="R504" t="s">
        <v>2051</v>
      </c>
      <c r="S504" s="9">
        <f t="shared" si="30"/>
        <v>41117.208333333336</v>
      </c>
      <c r="T504" s="9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>
        <f t="shared" si="29"/>
        <v>111.6774193548387</v>
      </c>
      <c r="Q505" t="s">
        <v>2041</v>
      </c>
      <c r="R505" t="s">
        <v>2044</v>
      </c>
      <c r="S505" s="9">
        <f t="shared" si="30"/>
        <v>42186.208333333328</v>
      </c>
      <c r="T505" s="9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>
        <f t="shared" si="29"/>
        <v>36.014409221902014</v>
      </c>
      <c r="Q506" t="s">
        <v>2035</v>
      </c>
      <c r="R506" t="s">
        <v>2036</v>
      </c>
      <c r="S506" s="9">
        <f t="shared" si="30"/>
        <v>42142.208333333328</v>
      </c>
      <c r="T506" s="9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>
        <f t="shared" si="29"/>
        <v>66.010284810126578</v>
      </c>
      <c r="Q507" t="s">
        <v>2047</v>
      </c>
      <c r="R507" t="s">
        <v>2056</v>
      </c>
      <c r="S507" s="9">
        <f t="shared" si="30"/>
        <v>41341.25</v>
      </c>
      <c r="T507" s="9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>
        <f t="shared" si="29"/>
        <v>44.05263157894737</v>
      </c>
      <c r="Q508" t="s">
        <v>2039</v>
      </c>
      <c r="R508" t="s">
        <v>2040</v>
      </c>
      <c r="S508" s="9">
        <f t="shared" si="30"/>
        <v>43062.25</v>
      </c>
      <c r="T508" s="9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>
        <f t="shared" si="29"/>
        <v>52.999726551818434</v>
      </c>
      <c r="Q509" t="s">
        <v>2037</v>
      </c>
      <c r="R509" t="s">
        <v>2038</v>
      </c>
      <c r="S509" s="9">
        <f t="shared" si="30"/>
        <v>41373.208333333336</v>
      </c>
      <c r="T509" s="9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>
        <f t="shared" si="29"/>
        <v>95</v>
      </c>
      <c r="Q510" t="s">
        <v>2039</v>
      </c>
      <c r="R510" t="s">
        <v>2040</v>
      </c>
      <c r="S510" s="9">
        <f t="shared" si="30"/>
        <v>43310.208333333328</v>
      </c>
      <c r="T510" s="9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>
        <f t="shared" si="29"/>
        <v>70.908396946564892</v>
      </c>
      <c r="Q511" t="s">
        <v>2039</v>
      </c>
      <c r="R511" t="s">
        <v>2040</v>
      </c>
      <c r="S511" s="9">
        <f t="shared" si="30"/>
        <v>41034.208333333336</v>
      </c>
      <c r="T511" s="9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>
        <f t="shared" si="29"/>
        <v>98.060773480662988</v>
      </c>
      <c r="Q512" t="s">
        <v>2041</v>
      </c>
      <c r="R512" t="s">
        <v>2044</v>
      </c>
      <c r="S512" s="9">
        <f t="shared" si="30"/>
        <v>43251.208333333328</v>
      </c>
      <c r="T512" s="9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>
        <f t="shared" si="29"/>
        <v>53.046025104602514</v>
      </c>
      <c r="Q513" t="s">
        <v>2039</v>
      </c>
      <c r="R513" t="s">
        <v>2040</v>
      </c>
      <c r="S513" s="9">
        <f t="shared" si="30"/>
        <v>43671.208333333328</v>
      </c>
      <c r="T513" s="9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>
        <f t="shared" si="29"/>
        <v>93.142857142857139</v>
      </c>
      <c r="Q514" t="s">
        <v>2050</v>
      </c>
      <c r="R514" t="s">
        <v>2051</v>
      </c>
      <c r="S514" s="9">
        <f t="shared" si="30"/>
        <v>41825.208333333336</v>
      </c>
      <c r="T514" s="9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(E515/D515)</f>
        <v>0.39277108433734942</v>
      </c>
      <c r="P515">
        <f t="shared" ref="P515:P578" si="33">E516/G516</f>
        <v>58.945075757575758</v>
      </c>
      <c r="Q515" t="s">
        <v>2041</v>
      </c>
      <c r="R515" t="s">
        <v>2060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>
        <f t="shared" si="33"/>
        <v>36.067669172932334</v>
      </c>
      <c r="Q516" t="s">
        <v>2035</v>
      </c>
      <c r="R516" t="s">
        <v>2036</v>
      </c>
      <c r="S516" s="9">
        <f t="shared" si="34"/>
        <v>41614.25</v>
      </c>
      <c r="T516" s="9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>
        <f t="shared" si="33"/>
        <v>63.030732860520096</v>
      </c>
      <c r="Q517" t="s">
        <v>2039</v>
      </c>
      <c r="R517" t="s">
        <v>2040</v>
      </c>
      <c r="S517" s="9">
        <f t="shared" si="34"/>
        <v>40900.25</v>
      </c>
      <c r="T517" s="9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>
        <f t="shared" si="33"/>
        <v>84.717948717948715</v>
      </c>
      <c r="Q518" t="s">
        <v>2047</v>
      </c>
      <c r="R518" t="s">
        <v>2048</v>
      </c>
      <c r="S518" s="9">
        <f t="shared" si="34"/>
        <v>40396.208333333336</v>
      </c>
      <c r="T518" s="9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>
        <f t="shared" si="33"/>
        <v>62.2</v>
      </c>
      <c r="Q519" t="s">
        <v>2033</v>
      </c>
      <c r="R519" t="s">
        <v>2034</v>
      </c>
      <c r="S519" s="9">
        <f t="shared" si="34"/>
        <v>42860.208333333328</v>
      </c>
      <c r="T519" s="9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>
        <f t="shared" si="33"/>
        <v>101.97518330513255</v>
      </c>
      <c r="Q520" t="s">
        <v>2041</v>
      </c>
      <c r="R520" t="s">
        <v>2049</v>
      </c>
      <c r="S520" s="9">
        <f t="shared" si="34"/>
        <v>43154.25</v>
      </c>
      <c r="T520" s="9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>
        <f t="shared" si="33"/>
        <v>106.4375</v>
      </c>
      <c r="Q521" t="s">
        <v>2035</v>
      </c>
      <c r="R521" t="s">
        <v>2036</v>
      </c>
      <c r="S521" s="9">
        <f t="shared" si="34"/>
        <v>42012.25</v>
      </c>
      <c r="T521" s="9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>
        <f t="shared" si="33"/>
        <v>29.975609756097562</v>
      </c>
      <c r="Q522" t="s">
        <v>2039</v>
      </c>
      <c r="R522" t="s">
        <v>2040</v>
      </c>
      <c r="S522" s="9">
        <f t="shared" si="34"/>
        <v>43574.208333333328</v>
      </c>
      <c r="T522" s="9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>
        <f t="shared" si="33"/>
        <v>85.806282722513089</v>
      </c>
      <c r="Q523" t="s">
        <v>2041</v>
      </c>
      <c r="R523" t="s">
        <v>2044</v>
      </c>
      <c r="S523" s="9">
        <f t="shared" si="34"/>
        <v>42605.208333333328</v>
      </c>
      <c r="T523" s="9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>
        <f t="shared" si="33"/>
        <v>70.82022471910112</v>
      </c>
      <c r="Q524" t="s">
        <v>2041</v>
      </c>
      <c r="R524" t="s">
        <v>2052</v>
      </c>
      <c r="S524" s="9">
        <f t="shared" si="34"/>
        <v>41093.208333333336</v>
      </c>
      <c r="T524" s="9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>
        <f t="shared" si="33"/>
        <v>40.998484082870135</v>
      </c>
      <c r="Q525" t="s">
        <v>2041</v>
      </c>
      <c r="R525" t="s">
        <v>2052</v>
      </c>
      <c r="S525" s="9">
        <f t="shared" si="34"/>
        <v>40241.25</v>
      </c>
      <c r="T525" s="9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>
        <f t="shared" si="33"/>
        <v>28.063492063492063</v>
      </c>
      <c r="Q526" t="s">
        <v>2039</v>
      </c>
      <c r="R526" t="s">
        <v>2040</v>
      </c>
      <c r="S526" s="9">
        <f t="shared" si="34"/>
        <v>40294.208333333336</v>
      </c>
      <c r="T526" s="9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>
        <f t="shared" si="33"/>
        <v>88.054421768707485</v>
      </c>
      <c r="Q527" t="s">
        <v>2037</v>
      </c>
      <c r="R527" t="s">
        <v>2046</v>
      </c>
      <c r="S527" s="9">
        <f t="shared" si="34"/>
        <v>40505.25</v>
      </c>
      <c r="T527" s="9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>
        <f t="shared" si="33"/>
        <v>31</v>
      </c>
      <c r="Q528" t="s">
        <v>2039</v>
      </c>
      <c r="R528" t="s">
        <v>2040</v>
      </c>
      <c r="S528" s="9">
        <f t="shared" si="34"/>
        <v>42364.25</v>
      </c>
      <c r="T528" s="9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>
        <f t="shared" si="33"/>
        <v>90.337500000000006</v>
      </c>
      <c r="Q529" t="s">
        <v>2041</v>
      </c>
      <c r="R529" t="s">
        <v>2049</v>
      </c>
      <c r="S529" s="9">
        <f t="shared" si="34"/>
        <v>42405.25</v>
      </c>
      <c r="T529" s="9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>
        <f t="shared" si="33"/>
        <v>63.777777777777779</v>
      </c>
      <c r="Q530" t="s">
        <v>2035</v>
      </c>
      <c r="R530" t="s">
        <v>2045</v>
      </c>
      <c r="S530" s="9">
        <f t="shared" si="34"/>
        <v>41601.25</v>
      </c>
      <c r="T530" s="9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>
        <f t="shared" si="33"/>
        <v>53.995515695067262</v>
      </c>
      <c r="Q531" t="s">
        <v>2050</v>
      </c>
      <c r="R531" t="s">
        <v>2051</v>
      </c>
      <c r="S531" s="9">
        <f t="shared" si="34"/>
        <v>41769.208333333336</v>
      </c>
      <c r="T531" s="9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>
        <f t="shared" si="33"/>
        <v>48.993956043956047</v>
      </c>
      <c r="Q532" t="s">
        <v>2047</v>
      </c>
      <c r="R532" t="s">
        <v>2053</v>
      </c>
      <c r="S532" s="9">
        <f t="shared" si="34"/>
        <v>40421.208333333336</v>
      </c>
      <c r="T532" s="9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>
        <f t="shared" si="33"/>
        <v>63.857142857142854</v>
      </c>
      <c r="Q533" t="s">
        <v>2050</v>
      </c>
      <c r="R533" t="s">
        <v>2051</v>
      </c>
      <c r="S533" s="9">
        <f t="shared" si="34"/>
        <v>41589.25</v>
      </c>
      <c r="T533" s="9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>
        <f t="shared" si="33"/>
        <v>82.996393146979258</v>
      </c>
      <c r="Q534" t="s">
        <v>2039</v>
      </c>
      <c r="R534" t="s">
        <v>2040</v>
      </c>
      <c r="S534" s="9">
        <f t="shared" si="34"/>
        <v>43125.25</v>
      </c>
      <c r="T534" s="9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>
        <f t="shared" si="33"/>
        <v>55.08230452674897</v>
      </c>
      <c r="Q535" t="s">
        <v>2035</v>
      </c>
      <c r="R535" t="s">
        <v>2045</v>
      </c>
      <c r="S535" s="9">
        <f t="shared" si="34"/>
        <v>41479.208333333336</v>
      </c>
      <c r="T535" s="9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>
        <f t="shared" si="33"/>
        <v>62.044554455445542</v>
      </c>
      <c r="Q536" t="s">
        <v>2041</v>
      </c>
      <c r="R536" t="s">
        <v>2044</v>
      </c>
      <c r="S536" s="9">
        <f t="shared" si="34"/>
        <v>43329.208333333328</v>
      </c>
      <c r="T536" s="9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>
        <f t="shared" si="33"/>
        <v>104.97857142857143</v>
      </c>
      <c r="Q537" t="s">
        <v>2039</v>
      </c>
      <c r="R537" t="s">
        <v>2040</v>
      </c>
      <c r="S537" s="9">
        <f t="shared" si="34"/>
        <v>43259.208333333328</v>
      </c>
      <c r="T537" s="9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>
        <f t="shared" si="33"/>
        <v>94.044676806083643</v>
      </c>
      <c r="Q538" t="s">
        <v>2047</v>
      </c>
      <c r="R538" t="s">
        <v>2053</v>
      </c>
      <c r="S538" s="9">
        <f t="shared" si="34"/>
        <v>40414.208333333336</v>
      </c>
      <c r="T538" s="9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>
        <f t="shared" si="33"/>
        <v>44.007716049382715</v>
      </c>
      <c r="Q539" t="s">
        <v>2041</v>
      </c>
      <c r="R539" t="s">
        <v>2042</v>
      </c>
      <c r="S539" s="9">
        <f t="shared" si="34"/>
        <v>43342.208333333328</v>
      </c>
      <c r="T539" s="9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>
        <f t="shared" si="33"/>
        <v>92.467532467532465</v>
      </c>
      <c r="Q540" t="s">
        <v>2050</v>
      </c>
      <c r="R540" t="s">
        <v>2061</v>
      </c>
      <c r="S540" s="9">
        <f t="shared" si="34"/>
        <v>41539.208333333336</v>
      </c>
      <c r="T540" s="9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>
        <f t="shared" si="33"/>
        <v>57.072874493927124</v>
      </c>
      <c r="Q541" t="s">
        <v>2033</v>
      </c>
      <c r="R541" t="s">
        <v>2034</v>
      </c>
      <c r="S541" s="9">
        <f t="shared" si="34"/>
        <v>43647.208333333328</v>
      </c>
      <c r="T541" s="9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>
        <f t="shared" si="33"/>
        <v>109.07848101265823</v>
      </c>
      <c r="Q542" t="s">
        <v>2054</v>
      </c>
      <c r="R542" t="s">
        <v>2055</v>
      </c>
      <c r="S542" s="9">
        <f t="shared" si="34"/>
        <v>43225.208333333328</v>
      </c>
      <c r="T542" s="9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>
        <f t="shared" si="33"/>
        <v>39.387755102040813</v>
      </c>
      <c r="Q543" t="s">
        <v>2050</v>
      </c>
      <c r="R543" t="s">
        <v>2061</v>
      </c>
      <c r="S543" s="9">
        <f t="shared" si="34"/>
        <v>42165.208333333328</v>
      </c>
      <c r="T543" s="9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>
        <f t="shared" si="33"/>
        <v>77.022222222222226</v>
      </c>
      <c r="Q544" t="s">
        <v>2035</v>
      </c>
      <c r="R544" t="s">
        <v>2045</v>
      </c>
      <c r="S544" s="9">
        <f t="shared" si="34"/>
        <v>42391.25</v>
      </c>
      <c r="T544" s="9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>
        <f t="shared" si="33"/>
        <v>92.166666666666671</v>
      </c>
      <c r="Q545" t="s">
        <v>2050</v>
      </c>
      <c r="R545" t="s">
        <v>2051</v>
      </c>
      <c r="S545" s="9">
        <f t="shared" si="34"/>
        <v>41528.208333333336</v>
      </c>
      <c r="T545" s="9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>
        <f t="shared" si="33"/>
        <v>61.007063197026021</v>
      </c>
      <c r="Q546" t="s">
        <v>2035</v>
      </c>
      <c r="R546" t="s">
        <v>2036</v>
      </c>
      <c r="S546" s="9">
        <f t="shared" si="34"/>
        <v>42377.25</v>
      </c>
      <c r="T546" s="9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>
        <f t="shared" si="33"/>
        <v>78.068181818181813</v>
      </c>
      <c r="Q547" t="s">
        <v>2039</v>
      </c>
      <c r="R547" t="s">
        <v>2040</v>
      </c>
      <c r="S547" s="9">
        <f t="shared" si="34"/>
        <v>43824.25</v>
      </c>
      <c r="T547" s="9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>
        <f t="shared" si="33"/>
        <v>80.75</v>
      </c>
      <c r="Q548" t="s">
        <v>2039</v>
      </c>
      <c r="R548" t="s">
        <v>2040</v>
      </c>
      <c r="S548" s="9">
        <f t="shared" si="34"/>
        <v>43360.208333333328</v>
      </c>
      <c r="T548" s="9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>
        <f t="shared" si="33"/>
        <v>59.991289782244557</v>
      </c>
      <c r="Q549" t="s">
        <v>2041</v>
      </c>
      <c r="R549" t="s">
        <v>2044</v>
      </c>
      <c r="S549" s="9">
        <f t="shared" si="34"/>
        <v>42029.25</v>
      </c>
      <c r="T549" s="9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>
        <f t="shared" si="33"/>
        <v>110.03018372703411</v>
      </c>
      <c r="Q550" t="s">
        <v>2039</v>
      </c>
      <c r="R550" t="s">
        <v>2040</v>
      </c>
      <c r="S550" s="9">
        <f t="shared" si="34"/>
        <v>42461.208333333328</v>
      </c>
      <c r="T550" s="9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>
        <f t="shared" si="33"/>
        <v>4</v>
      </c>
      <c r="Q551" t="s">
        <v>2037</v>
      </c>
      <c r="R551" t="s">
        <v>2046</v>
      </c>
      <c r="S551" s="9">
        <f t="shared" si="34"/>
        <v>41422.208333333336</v>
      </c>
      <c r="T551" s="9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>
        <f t="shared" si="33"/>
        <v>37.99856063332134</v>
      </c>
      <c r="Q552" t="s">
        <v>2035</v>
      </c>
      <c r="R552" t="s">
        <v>2045</v>
      </c>
      <c r="S552" s="9">
        <f t="shared" si="34"/>
        <v>40968.25</v>
      </c>
      <c r="T552" s="9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>
        <f t="shared" si="33"/>
        <v>96.369565217391298</v>
      </c>
      <c r="Q553" t="s">
        <v>2037</v>
      </c>
      <c r="R553" t="s">
        <v>2038</v>
      </c>
      <c r="S553" s="9">
        <f t="shared" si="34"/>
        <v>41993.25</v>
      </c>
      <c r="T553" s="9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>
        <f t="shared" si="33"/>
        <v>72.978599221789878</v>
      </c>
      <c r="Q554" t="s">
        <v>2039</v>
      </c>
      <c r="R554" t="s">
        <v>2040</v>
      </c>
      <c r="S554" s="9">
        <f t="shared" si="34"/>
        <v>42700.25</v>
      </c>
      <c r="T554" s="9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>
        <f t="shared" si="33"/>
        <v>26.007220216606498</v>
      </c>
      <c r="Q555" t="s">
        <v>2035</v>
      </c>
      <c r="R555" t="s">
        <v>2036</v>
      </c>
      <c r="S555" s="9">
        <f t="shared" si="34"/>
        <v>40545.25</v>
      </c>
      <c r="T555" s="9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>
        <f t="shared" si="33"/>
        <v>104.36296296296297</v>
      </c>
      <c r="Q556" t="s">
        <v>2035</v>
      </c>
      <c r="R556" t="s">
        <v>2045</v>
      </c>
      <c r="S556" s="9">
        <f t="shared" si="34"/>
        <v>42723.25</v>
      </c>
      <c r="T556" s="9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>
        <f t="shared" si="33"/>
        <v>102.18852459016394</v>
      </c>
      <c r="Q557" t="s">
        <v>2035</v>
      </c>
      <c r="R557" t="s">
        <v>2036</v>
      </c>
      <c r="S557" s="9">
        <f t="shared" si="34"/>
        <v>41731.208333333336</v>
      </c>
      <c r="T557" s="9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>
        <f t="shared" si="33"/>
        <v>54.117647058823529</v>
      </c>
      <c r="Q558" t="s">
        <v>2047</v>
      </c>
      <c r="R558" t="s">
        <v>2059</v>
      </c>
      <c r="S558" s="9">
        <f t="shared" si="34"/>
        <v>40792.208333333336</v>
      </c>
      <c r="T558" s="9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>
        <f t="shared" si="33"/>
        <v>63.222222222222221</v>
      </c>
      <c r="Q559" t="s">
        <v>2041</v>
      </c>
      <c r="R559" t="s">
        <v>2063</v>
      </c>
      <c r="S559" s="9">
        <f t="shared" si="34"/>
        <v>42279.208333333328</v>
      </c>
      <c r="T559" s="9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>
        <f t="shared" si="33"/>
        <v>104.03228962818004</v>
      </c>
      <c r="Q560" t="s">
        <v>2039</v>
      </c>
      <c r="R560" t="s">
        <v>2040</v>
      </c>
      <c r="S560" s="9">
        <f t="shared" si="34"/>
        <v>42424.25</v>
      </c>
      <c r="T560" s="9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>
        <f t="shared" si="33"/>
        <v>49.994334277620396</v>
      </c>
      <c r="Q561" t="s">
        <v>2039</v>
      </c>
      <c r="R561" t="s">
        <v>2040</v>
      </c>
      <c r="S561" s="9">
        <f t="shared" si="34"/>
        <v>42584.208333333328</v>
      </c>
      <c r="T561" s="9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>
        <f t="shared" si="33"/>
        <v>56.015151515151516</v>
      </c>
      <c r="Q562" t="s">
        <v>2041</v>
      </c>
      <c r="R562" t="s">
        <v>2049</v>
      </c>
      <c r="S562" s="9">
        <f t="shared" si="34"/>
        <v>40865.25</v>
      </c>
      <c r="T562" s="9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>
        <f t="shared" si="33"/>
        <v>48.807692307692307</v>
      </c>
      <c r="Q563" t="s">
        <v>2039</v>
      </c>
      <c r="R563" t="s">
        <v>2040</v>
      </c>
      <c r="S563" s="9">
        <f t="shared" si="34"/>
        <v>40833.208333333336</v>
      </c>
      <c r="T563" s="9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>
        <f t="shared" si="33"/>
        <v>60.082352941176474</v>
      </c>
      <c r="Q564" t="s">
        <v>2035</v>
      </c>
      <c r="R564" t="s">
        <v>2036</v>
      </c>
      <c r="S564" s="9">
        <f t="shared" si="34"/>
        <v>43536.208333333328</v>
      </c>
      <c r="T564" s="9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>
        <f t="shared" si="33"/>
        <v>78.990502793296088</v>
      </c>
      <c r="Q565" t="s">
        <v>2041</v>
      </c>
      <c r="R565" t="s">
        <v>2042</v>
      </c>
      <c r="S565" s="9">
        <f t="shared" si="34"/>
        <v>43417.25</v>
      </c>
      <c r="T565" s="9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>
        <f t="shared" si="33"/>
        <v>53.99499443826474</v>
      </c>
      <c r="Q566" t="s">
        <v>2039</v>
      </c>
      <c r="R566" t="s">
        <v>2040</v>
      </c>
      <c r="S566" s="9">
        <f t="shared" si="34"/>
        <v>42078.208333333328</v>
      </c>
      <c r="T566" s="9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>
        <f t="shared" si="33"/>
        <v>111.45945945945945</v>
      </c>
      <c r="Q567" t="s">
        <v>2039</v>
      </c>
      <c r="R567" t="s">
        <v>2040</v>
      </c>
      <c r="S567" s="9">
        <f t="shared" si="34"/>
        <v>40862.25</v>
      </c>
      <c r="T567" s="9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>
        <f t="shared" si="33"/>
        <v>60.922131147540981</v>
      </c>
      <c r="Q568" t="s">
        <v>2035</v>
      </c>
      <c r="R568" t="s">
        <v>2043</v>
      </c>
      <c r="S568" s="9">
        <f t="shared" si="34"/>
        <v>42424.25</v>
      </c>
      <c r="T568" s="9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>
        <f t="shared" si="33"/>
        <v>26.0015444015444</v>
      </c>
      <c r="Q569" t="s">
        <v>2035</v>
      </c>
      <c r="R569" t="s">
        <v>2036</v>
      </c>
      <c r="S569" s="9">
        <f t="shared" si="34"/>
        <v>41830.208333333336</v>
      </c>
      <c r="T569" s="9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>
        <f t="shared" si="33"/>
        <v>80.993208828522924</v>
      </c>
      <c r="Q570" t="s">
        <v>2039</v>
      </c>
      <c r="R570" t="s">
        <v>2040</v>
      </c>
      <c r="S570" s="9">
        <f t="shared" si="34"/>
        <v>40374.208333333336</v>
      </c>
      <c r="T570" s="9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>
        <f t="shared" si="33"/>
        <v>34.995963302752294</v>
      </c>
      <c r="Q571" t="s">
        <v>2041</v>
      </c>
      <c r="R571" t="s">
        <v>2049</v>
      </c>
      <c r="S571" s="9">
        <f t="shared" si="34"/>
        <v>40554.25</v>
      </c>
      <c r="T571" s="9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>
        <f t="shared" si="33"/>
        <v>94.142857142857139</v>
      </c>
      <c r="Q572" t="s">
        <v>2035</v>
      </c>
      <c r="R572" t="s">
        <v>2036</v>
      </c>
      <c r="S572" s="9">
        <f t="shared" si="34"/>
        <v>41993.25</v>
      </c>
      <c r="T572" s="9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>
        <f t="shared" si="33"/>
        <v>52.085106382978722</v>
      </c>
      <c r="Q573" t="s">
        <v>2041</v>
      </c>
      <c r="R573" t="s">
        <v>2052</v>
      </c>
      <c r="S573" s="9">
        <f t="shared" si="34"/>
        <v>42174.208333333328</v>
      </c>
      <c r="T573" s="9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>
        <f t="shared" si="33"/>
        <v>24.986666666666668</v>
      </c>
      <c r="Q574" t="s">
        <v>2035</v>
      </c>
      <c r="R574" t="s">
        <v>2036</v>
      </c>
      <c r="S574" s="9">
        <f t="shared" si="34"/>
        <v>42275.208333333328</v>
      </c>
      <c r="T574" s="9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>
        <f t="shared" si="33"/>
        <v>69.215277777777771</v>
      </c>
      <c r="Q575" t="s">
        <v>2064</v>
      </c>
      <c r="R575" t="s">
        <v>2065</v>
      </c>
      <c r="S575" s="9">
        <f t="shared" si="34"/>
        <v>41761.208333333336</v>
      </c>
      <c r="T575" s="9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>
        <f t="shared" si="33"/>
        <v>93.944444444444443</v>
      </c>
      <c r="Q576" t="s">
        <v>2033</v>
      </c>
      <c r="R576" t="s">
        <v>2034</v>
      </c>
      <c r="S576" s="9">
        <f t="shared" si="34"/>
        <v>43806.25</v>
      </c>
      <c r="T576" s="9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>
        <f t="shared" si="33"/>
        <v>98.40625</v>
      </c>
      <c r="Q577" t="s">
        <v>2039</v>
      </c>
      <c r="R577" t="s">
        <v>2040</v>
      </c>
      <c r="S577" s="9">
        <f t="shared" si="34"/>
        <v>41779.208333333336</v>
      </c>
      <c r="T577" s="9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>
        <f t="shared" si="33"/>
        <v>41.783783783783782</v>
      </c>
      <c r="Q578" t="s">
        <v>2039</v>
      </c>
      <c r="R578" t="s">
        <v>2040</v>
      </c>
      <c r="S578" s="9">
        <f t="shared" si="34"/>
        <v>43040.208333333328</v>
      </c>
      <c r="T578" s="9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(E579/D579)</f>
        <v>0.18853658536585366</v>
      </c>
      <c r="P579">
        <f t="shared" ref="P579:P642" si="37">E580/G580</f>
        <v>65.991836734693877</v>
      </c>
      <c r="Q579" t="s">
        <v>2035</v>
      </c>
      <c r="R579" t="s">
        <v>2058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>
        <f t="shared" si="37"/>
        <v>72.05747126436782</v>
      </c>
      <c r="Q580" t="s">
        <v>2041</v>
      </c>
      <c r="R580" t="s">
        <v>2063</v>
      </c>
      <c r="S580" s="9">
        <f t="shared" si="38"/>
        <v>40878.25</v>
      </c>
      <c r="T580" s="9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>
        <f t="shared" si="37"/>
        <v>48.003209242618745</v>
      </c>
      <c r="Q581" t="s">
        <v>2035</v>
      </c>
      <c r="R581" t="s">
        <v>2058</v>
      </c>
      <c r="S581" s="9">
        <f t="shared" si="38"/>
        <v>40762.208333333336</v>
      </c>
      <c r="T581" s="9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>
        <f t="shared" si="37"/>
        <v>54.098591549295776</v>
      </c>
      <c r="Q582" t="s">
        <v>2039</v>
      </c>
      <c r="R582" t="s">
        <v>2040</v>
      </c>
      <c r="S582" s="9">
        <f t="shared" si="38"/>
        <v>41696.25</v>
      </c>
      <c r="T582" s="9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>
        <f t="shared" si="37"/>
        <v>107.88095238095238</v>
      </c>
      <c r="Q583" t="s">
        <v>2037</v>
      </c>
      <c r="R583" t="s">
        <v>2038</v>
      </c>
      <c r="S583" s="9">
        <f t="shared" si="38"/>
        <v>40662.208333333336</v>
      </c>
      <c r="T583" s="9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>
        <f t="shared" si="37"/>
        <v>67.034103410341032</v>
      </c>
      <c r="Q584" t="s">
        <v>2050</v>
      </c>
      <c r="R584" t="s">
        <v>2051</v>
      </c>
      <c r="S584" s="9">
        <f t="shared" si="38"/>
        <v>42165.208333333328</v>
      </c>
      <c r="T584" s="9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>
        <f t="shared" si="37"/>
        <v>64.01425914445133</v>
      </c>
      <c r="Q585" t="s">
        <v>2041</v>
      </c>
      <c r="R585" t="s">
        <v>2042</v>
      </c>
      <c r="S585" s="9">
        <f t="shared" si="38"/>
        <v>40959.25</v>
      </c>
      <c r="T585" s="9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>
        <f t="shared" si="37"/>
        <v>96.066176470588232</v>
      </c>
      <c r="Q586" t="s">
        <v>2037</v>
      </c>
      <c r="R586" t="s">
        <v>2038</v>
      </c>
      <c r="S586" s="9">
        <f t="shared" si="38"/>
        <v>41024.208333333336</v>
      </c>
      <c r="T586" s="9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>
        <f t="shared" si="37"/>
        <v>51.184615384615384</v>
      </c>
      <c r="Q587" t="s">
        <v>2047</v>
      </c>
      <c r="R587" t="s">
        <v>2059</v>
      </c>
      <c r="S587" s="9">
        <f t="shared" si="38"/>
        <v>40255.208333333336</v>
      </c>
      <c r="T587" s="9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>
        <f t="shared" si="37"/>
        <v>43.92307692307692</v>
      </c>
      <c r="Q588" t="s">
        <v>2035</v>
      </c>
      <c r="R588" t="s">
        <v>2036</v>
      </c>
      <c r="S588" s="9">
        <f t="shared" si="38"/>
        <v>40499.25</v>
      </c>
      <c r="T588" s="9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>
        <f t="shared" si="37"/>
        <v>91.021198830409361</v>
      </c>
      <c r="Q589" t="s">
        <v>2033</v>
      </c>
      <c r="R589" t="s">
        <v>2034</v>
      </c>
      <c r="S589" s="9">
        <f t="shared" si="38"/>
        <v>43484.25</v>
      </c>
      <c r="T589" s="9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>
        <f t="shared" si="37"/>
        <v>50.127450980392155</v>
      </c>
      <c r="Q590" t="s">
        <v>2039</v>
      </c>
      <c r="R590" t="s">
        <v>2040</v>
      </c>
      <c r="S590" s="9">
        <f t="shared" si="38"/>
        <v>40262.208333333336</v>
      </c>
      <c r="T590" s="9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>
        <f t="shared" si="37"/>
        <v>67.720930232558146</v>
      </c>
      <c r="Q591" t="s">
        <v>2041</v>
      </c>
      <c r="R591" t="s">
        <v>2042</v>
      </c>
      <c r="S591" s="9">
        <f t="shared" si="38"/>
        <v>42190.208333333328</v>
      </c>
      <c r="T591" s="9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>
        <f t="shared" si="37"/>
        <v>61.03921568627451</v>
      </c>
      <c r="Q592" t="s">
        <v>2047</v>
      </c>
      <c r="R592" t="s">
        <v>2056</v>
      </c>
      <c r="S592" s="9">
        <f t="shared" si="38"/>
        <v>41994.25</v>
      </c>
      <c r="T592" s="9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>
        <f t="shared" si="37"/>
        <v>80.011857707509876</v>
      </c>
      <c r="Q593" t="s">
        <v>2050</v>
      </c>
      <c r="R593" t="s">
        <v>2051</v>
      </c>
      <c r="S593" s="9">
        <f t="shared" si="38"/>
        <v>40373.208333333336</v>
      </c>
      <c r="T593" s="9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>
        <f t="shared" si="37"/>
        <v>47.001497753369947</v>
      </c>
      <c r="Q594" t="s">
        <v>2039</v>
      </c>
      <c r="R594" t="s">
        <v>2040</v>
      </c>
      <c r="S594" s="9">
        <f t="shared" si="38"/>
        <v>41789.208333333336</v>
      </c>
      <c r="T594" s="9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>
        <f t="shared" si="37"/>
        <v>71.127388535031841</v>
      </c>
      <c r="Q595" t="s">
        <v>2041</v>
      </c>
      <c r="R595" t="s">
        <v>2049</v>
      </c>
      <c r="S595" s="9">
        <f t="shared" si="38"/>
        <v>41724.208333333336</v>
      </c>
      <c r="T595" s="9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>
        <f t="shared" si="37"/>
        <v>89.99079189686924</v>
      </c>
      <c r="Q596" t="s">
        <v>2039</v>
      </c>
      <c r="R596" t="s">
        <v>2040</v>
      </c>
      <c r="S596" s="9">
        <f t="shared" si="38"/>
        <v>42548.208333333328</v>
      </c>
      <c r="T596" s="9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>
        <f t="shared" si="37"/>
        <v>43.032786885245905</v>
      </c>
      <c r="Q597" t="s">
        <v>2039</v>
      </c>
      <c r="R597" t="s">
        <v>2040</v>
      </c>
      <c r="S597" s="9">
        <f t="shared" si="38"/>
        <v>40253.208333333336</v>
      </c>
      <c r="T597" s="9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>
        <f t="shared" si="37"/>
        <v>67.997714808043881</v>
      </c>
      <c r="Q598" t="s">
        <v>2041</v>
      </c>
      <c r="R598" t="s">
        <v>2044</v>
      </c>
      <c r="S598" s="9">
        <f t="shared" si="38"/>
        <v>42434.25</v>
      </c>
      <c r="T598" s="9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>
        <f t="shared" si="37"/>
        <v>73.004566210045667</v>
      </c>
      <c r="Q599" t="s">
        <v>2039</v>
      </c>
      <c r="R599" t="s">
        <v>2040</v>
      </c>
      <c r="S599" s="9">
        <f t="shared" si="38"/>
        <v>43786.25</v>
      </c>
      <c r="T599" s="9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>
        <f t="shared" si="37"/>
        <v>62.341463414634148</v>
      </c>
      <c r="Q600" t="s">
        <v>2035</v>
      </c>
      <c r="R600" t="s">
        <v>2036</v>
      </c>
      <c r="S600" s="9">
        <f t="shared" si="38"/>
        <v>40344.208333333336</v>
      </c>
      <c r="T600" s="9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>
        <f t="shared" si="37"/>
        <v>5</v>
      </c>
      <c r="Q601" t="s">
        <v>2041</v>
      </c>
      <c r="R601" t="s">
        <v>2042</v>
      </c>
      <c r="S601" s="9">
        <f t="shared" si="38"/>
        <v>42047.25</v>
      </c>
      <c r="T601" s="9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>
        <f t="shared" si="37"/>
        <v>67.103092783505161</v>
      </c>
      <c r="Q602" t="s">
        <v>2033</v>
      </c>
      <c r="R602" t="s">
        <v>2034</v>
      </c>
      <c r="S602" s="9">
        <f t="shared" si="38"/>
        <v>41485.208333333336</v>
      </c>
      <c r="T602" s="9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>
        <f t="shared" si="37"/>
        <v>79.978947368421046</v>
      </c>
      <c r="Q603" t="s">
        <v>2037</v>
      </c>
      <c r="R603" t="s">
        <v>2046</v>
      </c>
      <c r="S603" s="9">
        <f t="shared" si="38"/>
        <v>41789.208333333336</v>
      </c>
      <c r="T603" s="9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>
        <f t="shared" si="37"/>
        <v>62.176470588235297</v>
      </c>
      <c r="Q604" t="s">
        <v>2039</v>
      </c>
      <c r="R604" t="s">
        <v>2040</v>
      </c>
      <c r="S604" s="9">
        <f t="shared" si="38"/>
        <v>42160.208333333328</v>
      </c>
      <c r="T604" s="9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>
        <f t="shared" si="37"/>
        <v>53.005950297514879</v>
      </c>
      <c r="Q605" t="s">
        <v>2039</v>
      </c>
      <c r="R605" t="s">
        <v>2040</v>
      </c>
      <c r="S605" s="9">
        <f t="shared" si="38"/>
        <v>43573.208333333328</v>
      </c>
      <c r="T605" s="9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>
        <f t="shared" si="37"/>
        <v>57.738317757009348</v>
      </c>
      <c r="Q606" t="s">
        <v>2039</v>
      </c>
      <c r="R606" t="s">
        <v>2040</v>
      </c>
      <c r="S606" s="9">
        <f t="shared" si="38"/>
        <v>40565.25</v>
      </c>
      <c r="T606" s="9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>
        <f t="shared" si="37"/>
        <v>40.03125</v>
      </c>
      <c r="Q607" t="s">
        <v>2047</v>
      </c>
      <c r="R607" t="s">
        <v>2048</v>
      </c>
      <c r="S607" s="9">
        <f t="shared" si="38"/>
        <v>42280.208333333328</v>
      </c>
      <c r="T607" s="9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>
        <f t="shared" si="37"/>
        <v>81.016591928251117</v>
      </c>
      <c r="Q608" t="s">
        <v>2035</v>
      </c>
      <c r="R608" t="s">
        <v>2036</v>
      </c>
      <c r="S608" s="9">
        <f t="shared" si="38"/>
        <v>42436.25</v>
      </c>
      <c r="T608" s="9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>
        <f t="shared" si="37"/>
        <v>35.047468354430379</v>
      </c>
      <c r="Q609" t="s">
        <v>2033</v>
      </c>
      <c r="R609" t="s">
        <v>2034</v>
      </c>
      <c r="S609" s="9">
        <f t="shared" si="38"/>
        <v>41721.208333333336</v>
      </c>
      <c r="T609" s="9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>
        <f t="shared" si="37"/>
        <v>102.92307692307692</v>
      </c>
      <c r="Q610" t="s">
        <v>2035</v>
      </c>
      <c r="R610" t="s">
        <v>2058</v>
      </c>
      <c r="S610" s="9">
        <f t="shared" si="38"/>
        <v>43530.25</v>
      </c>
      <c r="T610" s="9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>
        <f t="shared" si="37"/>
        <v>27.998126756166094</v>
      </c>
      <c r="Q611" t="s">
        <v>2041</v>
      </c>
      <c r="R611" t="s">
        <v>2063</v>
      </c>
      <c r="S611" s="9">
        <f t="shared" si="38"/>
        <v>43481.25</v>
      </c>
      <c r="T611" s="9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>
        <f t="shared" si="37"/>
        <v>75.733333333333334</v>
      </c>
      <c r="Q612" t="s">
        <v>2039</v>
      </c>
      <c r="R612" t="s">
        <v>2040</v>
      </c>
      <c r="S612" s="9">
        <f t="shared" si="38"/>
        <v>41259.25</v>
      </c>
      <c r="T612" s="9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>
        <f t="shared" si="37"/>
        <v>45.026041666666664</v>
      </c>
      <c r="Q613" t="s">
        <v>2039</v>
      </c>
      <c r="R613" t="s">
        <v>2040</v>
      </c>
      <c r="S613" s="9">
        <f t="shared" si="38"/>
        <v>41480.208333333336</v>
      </c>
      <c r="T613" s="9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>
        <f t="shared" si="37"/>
        <v>73.615384615384613</v>
      </c>
      <c r="Q614" t="s">
        <v>2035</v>
      </c>
      <c r="R614" t="s">
        <v>2043</v>
      </c>
      <c r="S614" s="9">
        <f t="shared" si="38"/>
        <v>40474.208333333336</v>
      </c>
      <c r="T614" s="9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>
        <f t="shared" si="37"/>
        <v>56.991701244813278</v>
      </c>
      <c r="Q615" t="s">
        <v>2039</v>
      </c>
      <c r="R615" t="s">
        <v>2040</v>
      </c>
      <c r="S615" s="9">
        <f t="shared" si="38"/>
        <v>42973.208333333328</v>
      </c>
      <c r="T615" s="9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>
        <f t="shared" si="37"/>
        <v>85.223529411764702</v>
      </c>
      <c r="Q616" t="s">
        <v>2039</v>
      </c>
      <c r="R616" t="s">
        <v>2040</v>
      </c>
      <c r="S616" s="9">
        <f t="shared" si="38"/>
        <v>42746.25</v>
      </c>
      <c r="T616" s="9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>
        <f t="shared" si="37"/>
        <v>50.962184873949582</v>
      </c>
      <c r="Q617" t="s">
        <v>2039</v>
      </c>
      <c r="R617" t="s">
        <v>2040</v>
      </c>
      <c r="S617" s="9">
        <f t="shared" si="38"/>
        <v>42489.208333333328</v>
      </c>
      <c r="T617" s="9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>
        <f t="shared" si="37"/>
        <v>63.563636363636363</v>
      </c>
      <c r="Q618" t="s">
        <v>2035</v>
      </c>
      <c r="R618" t="s">
        <v>2045</v>
      </c>
      <c r="S618" s="9">
        <f t="shared" si="38"/>
        <v>41537.208333333336</v>
      </c>
      <c r="T618" s="9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>
        <f t="shared" si="37"/>
        <v>80.999165275459092</v>
      </c>
      <c r="Q619" t="s">
        <v>2039</v>
      </c>
      <c r="R619" t="s">
        <v>2040</v>
      </c>
      <c r="S619" s="9">
        <f t="shared" si="38"/>
        <v>41794.208333333336</v>
      </c>
      <c r="T619" s="9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>
        <f t="shared" si="37"/>
        <v>86.044753086419746</v>
      </c>
      <c r="Q620" t="s">
        <v>2047</v>
      </c>
      <c r="R620" t="s">
        <v>2048</v>
      </c>
      <c r="S620" s="9">
        <f t="shared" si="38"/>
        <v>41396.208333333336</v>
      </c>
      <c r="T620" s="9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>
        <f t="shared" si="37"/>
        <v>90.0390625</v>
      </c>
      <c r="Q621" t="s">
        <v>2039</v>
      </c>
      <c r="R621" t="s">
        <v>2040</v>
      </c>
      <c r="S621" s="9">
        <f t="shared" si="38"/>
        <v>40669.208333333336</v>
      </c>
      <c r="T621" s="9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>
        <f t="shared" si="37"/>
        <v>74.006063432835816</v>
      </c>
      <c r="Q622" t="s">
        <v>2054</v>
      </c>
      <c r="R622" t="s">
        <v>2055</v>
      </c>
      <c r="S622" s="9">
        <f t="shared" si="38"/>
        <v>42559.208333333328</v>
      </c>
      <c r="T622" s="9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>
        <f t="shared" si="37"/>
        <v>92.4375</v>
      </c>
      <c r="Q623" t="s">
        <v>2039</v>
      </c>
      <c r="R623" t="s">
        <v>2040</v>
      </c>
      <c r="S623" s="9">
        <f t="shared" si="38"/>
        <v>42626.208333333328</v>
      </c>
      <c r="T623" s="9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>
        <f t="shared" si="37"/>
        <v>55.999257333828446</v>
      </c>
      <c r="Q624" t="s">
        <v>2035</v>
      </c>
      <c r="R624" t="s">
        <v>2045</v>
      </c>
      <c r="S624" s="9">
        <f t="shared" si="38"/>
        <v>43205.208333333328</v>
      </c>
      <c r="T624" s="9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>
        <f t="shared" si="37"/>
        <v>32.983796296296298</v>
      </c>
      <c r="Q625" t="s">
        <v>2039</v>
      </c>
      <c r="R625" t="s">
        <v>2040</v>
      </c>
      <c r="S625" s="9">
        <f t="shared" si="38"/>
        <v>42201.208333333328</v>
      </c>
      <c r="T625" s="9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>
        <f t="shared" si="37"/>
        <v>93.596774193548384</v>
      </c>
      <c r="Q626" t="s">
        <v>2054</v>
      </c>
      <c r="R626" t="s">
        <v>2055</v>
      </c>
      <c r="S626" s="9">
        <f t="shared" si="38"/>
        <v>42029.25</v>
      </c>
      <c r="T626" s="9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>
        <f t="shared" si="37"/>
        <v>69.867724867724874</v>
      </c>
      <c r="Q627" t="s">
        <v>2039</v>
      </c>
      <c r="R627" t="s">
        <v>2040</v>
      </c>
      <c r="S627" s="9">
        <f t="shared" si="38"/>
        <v>43857.25</v>
      </c>
      <c r="T627" s="9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>
        <f t="shared" si="37"/>
        <v>72.129870129870127</v>
      </c>
      <c r="Q628" t="s">
        <v>2039</v>
      </c>
      <c r="R628" t="s">
        <v>2040</v>
      </c>
      <c r="S628" s="9">
        <f t="shared" si="38"/>
        <v>40449.208333333336</v>
      </c>
      <c r="T628" s="9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>
        <f t="shared" si="37"/>
        <v>30.041666666666668</v>
      </c>
      <c r="Q629" t="s">
        <v>2033</v>
      </c>
      <c r="R629" t="s">
        <v>2034</v>
      </c>
      <c r="S629" s="9">
        <f t="shared" si="38"/>
        <v>40345.208333333336</v>
      </c>
      <c r="T629" s="9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>
        <f t="shared" si="37"/>
        <v>73.968000000000004</v>
      </c>
      <c r="Q630" t="s">
        <v>2035</v>
      </c>
      <c r="R630" t="s">
        <v>2045</v>
      </c>
      <c r="S630" s="9">
        <f t="shared" si="38"/>
        <v>40455.208333333336</v>
      </c>
      <c r="T630" s="9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>
        <f t="shared" si="37"/>
        <v>68.65517241379311</v>
      </c>
      <c r="Q631" t="s">
        <v>2039</v>
      </c>
      <c r="R631" t="s">
        <v>2040</v>
      </c>
      <c r="S631" s="9">
        <f t="shared" si="38"/>
        <v>42557.208333333328</v>
      </c>
      <c r="T631" s="9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>
        <f t="shared" si="37"/>
        <v>59.992164544564154</v>
      </c>
      <c r="Q632" t="s">
        <v>2039</v>
      </c>
      <c r="R632" t="s">
        <v>2040</v>
      </c>
      <c r="S632" s="9">
        <f t="shared" si="38"/>
        <v>43586.208333333328</v>
      </c>
      <c r="T632" s="9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>
        <f t="shared" si="37"/>
        <v>111.15827338129496</v>
      </c>
      <c r="Q633" t="s">
        <v>2039</v>
      </c>
      <c r="R633" t="s">
        <v>2040</v>
      </c>
      <c r="S633" s="9">
        <f t="shared" si="38"/>
        <v>43550.208333333328</v>
      </c>
      <c r="T633" s="9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>
        <f t="shared" si="37"/>
        <v>53.038095238095238</v>
      </c>
      <c r="Q634" t="s">
        <v>2039</v>
      </c>
      <c r="R634" t="s">
        <v>2040</v>
      </c>
      <c r="S634" s="9">
        <f t="shared" si="38"/>
        <v>41945.208333333336</v>
      </c>
      <c r="T634" s="9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>
        <f t="shared" si="37"/>
        <v>55.985524728588658</v>
      </c>
      <c r="Q635" t="s">
        <v>2041</v>
      </c>
      <c r="R635" t="s">
        <v>2049</v>
      </c>
      <c r="S635" s="9">
        <f t="shared" si="38"/>
        <v>42315.25</v>
      </c>
      <c r="T635" s="9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>
        <f t="shared" si="37"/>
        <v>69.986760812003524</v>
      </c>
      <c r="Q636" t="s">
        <v>2041</v>
      </c>
      <c r="R636" t="s">
        <v>2060</v>
      </c>
      <c r="S636" s="9">
        <f t="shared" si="38"/>
        <v>42819.208333333328</v>
      </c>
      <c r="T636" s="9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>
        <f t="shared" si="37"/>
        <v>48.998079877112133</v>
      </c>
      <c r="Q637" t="s">
        <v>2041</v>
      </c>
      <c r="R637" t="s">
        <v>2060</v>
      </c>
      <c r="S637" s="9">
        <f t="shared" si="38"/>
        <v>41314.25</v>
      </c>
      <c r="T637" s="9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>
        <f t="shared" si="37"/>
        <v>103.84615384615384</v>
      </c>
      <c r="Q638" t="s">
        <v>2041</v>
      </c>
      <c r="R638" t="s">
        <v>2049</v>
      </c>
      <c r="S638" s="9">
        <f t="shared" si="38"/>
        <v>40926.25</v>
      </c>
      <c r="T638" s="9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>
        <f t="shared" si="37"/>
        <v>99.127659574468083</v>
      </c>
      <c r="Q639" t="s">
        <v>2039</v>
      </c>
      <c r="R639" t="s">
        <v>2040</v>
      </c>
      <c r="S639" s="9">
        <f t="shared" si="38"/>
        <v>42688.25</v>
      </c>
      <c r="T639" s="9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>
        <f t="shared" si="37"/>
        <v>107.37777777777778</v>
      </c>
      <c r="Q640" t="s">
        <v>2039</v>
      </c>
      <c r="R640" t="s">
        <v>2040</v>
      </c>
      <c r="S640" s="9">
        <f t="shared" si="38"/>
        <v>40386.208333333336</v>
      </c>
      <c r="T640" s="9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>
        <f t="shared" si="37"/>
        <v>76.922178988326849</v>
      </c>
      <c r="Q641" t="s">
        <v>2041</v>
      </c>
      <c r="R641" t="s">
        <v>2044</v>
      </c>
      <c r="S641" s="9">
        <f t="shared" si="38"/>
        <v>43309.208333333328</v>
      </c>
      <c r="T641" s="9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>
        <f t="shared" si="37"/>
        <v>58.128865979381445</v>
      </c>
      <c r="Q642" t="s">
        <v>2039</v>
      </c>
      <c r="R642" t="s">
        <v>2040</v>
      </c>
      <c r="S642" s="9">
        <f t="shared" si="38"/>
        <v>42387.25</v>
      </c>
      <c r="T642" s="9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(E643/D643)</f>
        <v>1.1996808510638297</v>
      </c>
      <c r="P643">
        <f t="shared" ref="P643:P706" si="41">E644/G644</f>
        <v>103.73643410852713</v>
      </c>
      <c r="Q643" t="s">
        <v>2039</v>
      </c>
      <c r="R643" t="s">
        <v>2040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>
        <f t="shared" si="41"/>
        <v>87.962666666666664</v>
      </c>
      <c r="Q644" t="s">
        <v>2037</v>
      </c>
      <c r="R644" t="s">
        <v>2046</v>
      </c>
      <c r="S644" s="9">
        <f t="shared" si="42"/>
        <v>43451.25</v>
      </c>
      <c r="T644" s="9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>
        <f t="shared" si="41"/>
        <v>28</v>
      </c>
      <c r="Q645" t="s">
        <v>2039</v>
      </c>
      <c r="R645" t="s">
        <v>2040</v>
      </c>
      <c r="S645" s="9">
        <f t="shared" si="42"/>
        <v>42795.25</v>
      </c>
      <c r="T645" s="9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>
        <f t="shared" si="41"/>
        <v>37.999361294443261</v>
      </c>
      <c r="Q646" t="s">
        <v>2039</v>
      </c>
      <c r="R646" t="s">
        <v>2040</v>
      </c>
      <c r="S646" s="9">
        <f t="shared" si="42"/>
        <v>43452.25</v>
      </c>
      <c r="T646" s="9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>
        <f t="shared" si="41"/>
        <v>29.999313893653515</v>
      </c>
      <c r="Q647" t="s">
        <v>2035</v>
      </c>
      <c r="R647" t="s">
        <v>2036</v>
      </c>
      <c r="S647" s="9">
        <f t="shared" si="42"/>
        <v>43369.208333333328</v>
      </c>
      <c r="T647" s="9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>
        <f t="shared" si="41"/>
        <v>103.5</v>
      </c>
      <c r="Q648" t="s">
        <v>2050</v>
      </c>
      <c r="R648" t="s">
        <v>2051</v>
      </c>
      <c r="S648" s="9">
        <f t="shared" si="42"/>
        <v>41346.208333333336</v>
      </c>
      <c r="T648" s="9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>
        <f t="shared" si="41"/>
        <v>85.994467496542185</v>
      </c>
      <c r="Q649" t="s">
        <v>2047</v>
      </c>
      <c r="R649" t="s">
        <v>2059</v>
      </c>
      <c r="S649" s="9">
        <f t="shared" si="42"/>
        <v>43199.208333333328</v>
      </c>
      <c r="T649" s="9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>
        <f t="shared" si="41"/>
        <v>98.011627906976742</v>
      </c>
      <c r="Q650" t="s">
        <v>2033</v>
      </c>
      <c r="R650" t="s">
        <v>2034</v>
      </c>
      <c r="S650" s="9">
        <f t="shared" si="42"/>
        <v>42922.208333333328</v>
      </c>
      <c r="T650" s="9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>
        <f t="shared" si="41"/>
        <v>2</v>
      </c>
      <c r="Q651" t="s">
        <v>2039</v>
      </c>
      <c r="R651" t="s">
        <v>2040</v>
      </c>
      <c r="S651" s="9">
        <f t="shared" si="42"/>
        <v>40471.208333333336</v>
      </c>
      <c r="T651" s="9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>
        <f t="shared" si="41"/>
        <v>44.994570837642193</v>
      </c>
      <c r="Q652" t="s">
        <v>2035</v>
      </c>
      <c r="R652" t="s">
        <v>2058</v>
      </c>
      <c r="S652" s="9">
        <f t="shared" si="42"/>
        <v>41828.208333333336</v>
      </c>
      <c r="T652" s="9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>
        <f t="shared" si="41"/>
        <v>31.012224938875306</v>
      </c>
      <c r="Q653" t="s">
        <v>2041</v>
      </c>
      <c r="R653" t="s">
        <v>2052</v>
      </c>
      <c r="S653" s="9">
        <f t="shared" si="42"/>
        <v>41692.25</v>
      </c>
      <c r="T653" s="9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>
        <f t="shared" si="41"/>
        <v>59.970085470085472</v>
      </c>
      <c r="Q654" t="s">
        <v>2037</v>
      </c>
      <c r="R654" t="s">
        <v>2038</v>
      </c>
      <c r="S654" s="9">
        <f t="shared" si="42"/>
        <v>42587.208333333328</v>
      </c>
      <c r="T654" s="9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>
        <f t="shared" si="41"/>
        <v>58.9973474801061</v>
      </c>
      <c r="Q655" t="s">
        <v>2037</v>
      </c>
      <c r="R655" t="s">
        <v>2038</v>
      </c>
      <c r="S655" s="9">
        <f t="shared" si="42"/>
        <v>42468.208333333328</v>
      </c>
      <c r="T655" s="9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>
        <f t="shared" si="41"/>
        <v>50.045454545454547</v>
      </c>
      <c r="Q656" t="s">
        <v>2035</v>
      </c>
      <c r="R656" t="s">
        <v>2057</v>
      </c>
      <c r="S656" s="9">
        <f t="shared" si="42"/>
        <v>42240.208333333328</v>
      </c>
      <c r="T656" s="9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>
        <f t="shared" si="41"/>
        <v>98.966269841269835</v>
      </c>
      <c r="Q657" t="s">
        <v>2054</v>
      </c>
      <c r="R657" t="s">
        <v>2055</v>
      </c>
      <c r="S657" s="9">
        <f t="shared" si="42"/>
        <v>42796.25</v>
      </c>
      <c r="T657" s="9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>
        <f t="shared" si="41"/>
        <v>58.857142857142854</v>
      </c>
      <c r="Q658" t="s">
        <v>2033</v>
      </c>
      <c r="R658" t="s">
        <v>2034</v>
      </c>
      <c r="S658" s="9">
        <f t="shared" si="42"/>
        <v>43097.25</v>
      </c>
      <c r="T658" s="9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>
        <f t="shared" si="41"/>
        <v>81.010256410256417</v>
      </c>
      <c r="Q659" t="s">
        <v>2041</v>
      </c>
      <c r="R659" t="s">
        <v>2063</v>
      </c>
      <c r="S659" s="9">
        <f t="shared" si="42"/>
        <v>43096.25</v>
      </c>
      <c r="T659" s="9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>
        <f t="shared" si="41"/>
        <v>76.013333333333335</v>
      </c>
      <c r="Q660" t="s">
        <v>2035</v>
      </c>
      <c r="R660" t="s">
        <v>2036</v>
      </c>
      <c r="S660" s="9">
        <f t="shared" si="42"/>
        <v>42246.208333333328</v>
      </c>
      <c r="T660" s="9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>
        <f t="shared" si="41"/>
        <v>96.597402597402592</v>
      </c>
      <c r="Q661" t="s">
        <v>2041</v>
      </c>
      <c r="R661" t="s">
        <v>2042</v>
      </c>
      <c r="S661" s="9">
        <f t="shared" si="42"/>
        <v>40570.25</v>
      </c>
      <c r="T661" s="9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>
        <f t="shared" si="41"/>
        <v>76.957446808510639</v>
      </c>
      <c r="Q662" t="s">
        <v>2039</v>
      </c>
      <c r="R662" t="s">
        <v>2040</v>
      </c>
      <c r="S662" s="9">
        <f t="shared" si="42"/>
        <v>42237.208333333328</v>
      </c>
      <c r="T662" s="9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>
        <f t="shared" si="41"/>
        <v>67.984732824427482</v>
      </c>
      <c r="Q663" t="s">
        <v>2035</v>
      </c>
      <c r="R663" t="s">
        <v>2058</v>
      </c>
      <c r="S663" s="9">
        <f t="shared" si="42"/>
        <v>40996.208333333336</v>
      </c>
      <c r="T663" s="9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>
        <f t="shared" si="41"/>
        <v>88.781609195402297</v>
      </c>
      <c r="Q664" t="s">
        <v>2039</v>
      </c>
      <c r="R664" t="s">
        <v>2040</v>
      </c>
      <c r="S664" s="9">
        <f t="shared" si="42"/>
        <v>43443.25</v>
      </c>
      <c r="T664" s="9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>
        <f t="shared" si="41"/>
        <v>24.99623706491063</v>
      </c>
      <c r="Q665" t="s">
        <v>2039</v>
      </c>
      <c r="R665" t="s">
        <v>2040</v>
      </c>
      <c r="S665" s="9">
        <f t="shared" si="42"/>
        <v>40458.208333333336</v>
      </c>
      <c r="T665" s="9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>
        <f t="shared" si="41"/>
        <v>44.922794117647058</v>
      </c>
      <c r="Q666" t="s">
        <v>2035</v>
      </c>
      <c r="R666" t="s">
        <v>2058</v>
      </c>
      <c r="S666" s="9">
        <f t="shared" si="42"/>
        <v>40959.25</v>
      </c>
      <c r="T666" s="9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>
        <f t="shared" si="41"/>
        <v>79.400000000000006</v>
      </c>
      <c r="Q667" t="s">
        <v>2041</v>
      </c>
      <c r="R667" t="s">
        <v>2042</v>
      </c>
      <c r="S667" s="9">
        <f t="shared" si="42"/>
        <v>40733.208333333336</v>
      </c>
      <c r="T667" s="9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>
        <f t="shared" si="41"/>
        <v>29.009546539379475</v>
      </c>
      <c r="Q668" t="s">
        <v>2039</v>
      </c>
      <c r="R668" t="s">
        <v>2040</v>
      </c>
      <c r="S668" s="9">
        <f t="shared" si="42"/>
        <v>41516.208333333336</v>
      </c>
      <c r="T668" s="9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>
        <f t="shared" si="41"/>
        <v>73.59210526315789</v>
      </c>
      <c r="Q669" t="s">
        <v>2064</v>
      </c>
      <c r="R669" t="s">
        <v>2065</v>
      </c>
      <c r="S669" s="9">
        <f t="shared" si="42"/>
        <v>41892.208333333336</v>
      </c>
      <c r="T669" s="9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>
        <f t="shared" si="41"/>
        <v>107.97038864898211</v>
      </c>
      <c r="Q670" t="s">
        <v>2039</v>
      </c>
      <c r="R670" t="s">
        <v>2040</v>
      </c>
      <c r="S670" s="9">
        <f t="shared" si="42"/>
        <v>41122.208333333336</v>
      </c>
      <c r="T670" s="9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>
        <f t="shared" si="41"/>
        <v>68.987284287011803</v>
      </c>
      <c r="Q671" t="s">
        <v>2039</v>
      </c>
      <c r="R671" t="s">
        <v>2040</v>
      </c>
      <c r="S671" s="9">
        <f t="shared" si="42"/>
        <v>42912.208333333328</v>
      </c>
      <c r="T671" s="9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>
        <f t="shared" si="41"/>
        <v>111.02236719478098</v>
      </c>
      <c r="Q672" t="s">
        <v>2035</v>
      </c>
      <c r="R672" t="s">
        <v>2045</v>
      </c>
      <c r="S672" s="9">
        <f t="shared" si="42"/>
        <v>42425.25</v>
      </c>
      <c r="T672" s="9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>
        <f t="shared" si="41"/>
        <v>24.997515808491418</v>
      </c>
      <c r="Q673" t="s">
        <v>2039</v>
      </c>
      <c r="R673" t="s">
        <v>2040</v>
      </c>
      <c r="S673" s="9">
        <f t="shared" si="42"/>
        <v>40390.208333333336</v>
      </c>
      <c r="T673" s="9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>
        <f t="shared" si="41"/>
        <v>42.155172413793103</v>
      </c>
      <c r="Q674" t="s">
        <v>2039</v>
      </c>
      <c r="R674" t="s">
        <v>2040</v>
      </c>
      <c r="S674" s="9">
        <f t="shared" si="42"/>
        <v>43180.208333333328</v>
      </c>
      <c r="T674" s="9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>
        <f t="shared" si="41"/>
        <v>47.003284072249592</v>
      </c>
      <c r="Q675" t="s">
        <v>2035</v>
      </c>
      <c r="R675" t="s">
        <v>2045</v>
      </c>
      <c r="S675" s="9">
        <f t="shared" si="42"/>
        <v>42475.208333333328</v>
      </c>
      <c r="T675" s="9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>
        <f t="shared" si="41"/>
        <v>36.0392749244713</v>
      </c>
      <c r="Q676" t="s">
        <v>2054</v>
      </c>
      <c r="R676" t="s">
        <v>2055</v>
      </c>
      <c r="S676" s="9">
        <f t="shared" si="42"/>
        <v>40774.208333333336</v>
      </c>
      <c r="T676" s="9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>
        <f t="shared" si="41"/>
        <v>101.03760683760684</v>
      </c>
      <c r="Q677" t="s">
        <v>2064</v>
      </c>
      <c r="R677" t="s">
        <v>2065</v>
      </c>
      <c r="S677" s="9">
        <f t="shared" si="42"/>
        <v>43719.208333333328</v>
      </c>
      <c r="T677" s="9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>
        <f t="shared" si="41"/>
        <v>39.927927927927925</v>
      </c>
      <c r="Q678" t="s">
        <v>2054</v>
      </c>
      <c r="R678" t="s">
        <v>2055</v>
      </c>
      <c r="S678" s="9">
        <f t="shared" si="42"/>
        <v>41178.208333333336</v>
      </c>
      <c r="T678" s="9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>
        <f t="shared" si="41"/>
        <v>83.158139534883716</v>
      </c>
      <c r="Q679" t="s">
        <v>2047</v>
      </c>
      <c r="R679" t="s">
        <v>2053</v>
      </c>
      <c r="S679" s="9">
        <f t="shared" si="42"/>
        <v>42561.208333333328</v>
      </c>
      <c r="T679" s="9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>
        <f t="shared" si="41"/>
        <v>39.97520661157025</v>
      </c>
      <c r="Q680" t="s">
        <v>2041</v>
      </c>
      <c r="R680" t="s">
        <v>2044</v>
      </c>
      <c r="S680" s="9">
        <f t="shared" si="42"/>
        <v>43484.25</v>
      </c>
      <c r="T680" s="9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>
        <f t="shared" si="41"/>
        <v>47.993908629441627</v>
      </c>
      <c r="Q681" t="s">
        <v>2033</v>
      </c>
      <c r="R681" t="s">
        <v>2034</v>
      </c>
      <c r="S681" s="9">
        <f t="shared" si="42"/>
        <v>43756.208333333328</v>
      </c>
      <c r="T681" s="9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>
        <f t="shared" si="41"/>
        <v>95.978877489438744</v>
      </c>
      <c r="Q682" t="s">
        <v>2050</v>
      </c>
      <c r="R682" t="s">
        <v>2061</v>
      </c>
      <c r="S682" s="9">
        <f t="shared" si="42"/>
        <v>43813.25</v>
      </c>
      <c r="T682" s="9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>
        <f t="shared" si="41"/>
        <v>78.728155339805824</v>
      </c>
      <c r="Q683" t="s">
        <v>2039</v>
      </c>
      <c r="R683" t="s">
        <v>2040</v>
      </c>
      <c r="S683" s="9">
        <f t="shared" si="42"/>
        <v>40898.25</v>
      </c>
      <c r="T683" s="9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>
        <f t="shared" si="41"/>
        <v>56.081632653061227</v>
      </c>
      <c r="Q684" t="s">
        <v>2039</v>
      </c>
      <c r="R684" t="s">
        <v>2040</v>
      </c>
      <c r="S684" s="9">
        <f t="shared" si="42"/>
        <v>41619.25</v>
      </c>
      <c r="T684" s="9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>
        <f t="shared" si="41"/>
        <v>69.090909090909093</v>
      </c>
      <c r="Q685" t="s">
        <v>2039</v>
      </c>
      <c r="R685" t="s">
        <v>2040</v>
      </c>
      <c r="S685" s="9">
        <f t="shared" si="42"/>
        <v>43359.208333333328</v>
      </c>
      <c r="T685" s="9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>
        <f t="shared" si="41"/>
        <v>102.05291576673866</v>
      </c>
      <c r="Q686" t="s">
        <v>2047</v>
      </c>
      <c r="R686" t="s">
        <v>2048</v>
      </c>
      <c r="S686" s="9">
        <f t="shared" si="42"/>
        <v>40358.208333333336</v>
      </c>
      <c r="T686" s="9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>
        <f t="shared" si="41"/>
        <v>107.32089552238806</v>
      </c>
      <c r="Q687" t="s">
        <v>2039</v>
      </c>
      <c r="R687" t="s">
        <v>2040</v>
      </c>
      <c r="S687" s="9">
        <f t="shared" si="42"/>
        <v>42239.208333333328</v>
      </c>
      <c r="T687" s="9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>
        <f t="shared" si="41"/>
        <v>51.970260223048328</v>
      </c>
      <c r="Q688" t="s">
        <v>2037</v>
      </c>
      <c r="R688" t="s">
        <v>2046</v>
      </c>
      <c r="S688" s="9">
        <f t="shared" si="42"/>
        <v>43186.208333333328</v>
      </c>
      <c r="T688" s="9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>
        <f t="shared" si="41"/>
        <v>71.137142857142862</v>
      </c>
      <c r="Q689" t="s">
        <v>2039</v>
      </c>
      <c r="R689" t="s">
        <v>2040</v>
      </c>
      <c r="S689" s="9">
        <f t="shared" si="42"/>
        <v>42806.25</v>
      </c>
      <c r="T689" s="9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>
        <f t="shared" si="41"/>
        <v>106.49275362318841</v>
      </c>
      <c r="Q690" t="s">
        <v>2041</v>
      </c>
      <c r="R690" t="s">
        <v>2060</v>
      </c>
      <c r="S690" s="9">
        <f t="shared" si="42"/>
        <v>43475.25</v>
      </c>
      <c r="T690" s="9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>
        <f t="shared" si="41"/>
        <v>42.93684210526316</v>
      </c>
      <c r="Q691" t="s">
        <v>2037</v>
      </c>
      <c r="R691" t="s">
        <v>2038</v>
      </c>
      <c r="S691" s="9">
        <f t="shared" si="42"/>
        <v>41576.208333333336</v>
      </c>
      <c r="T691" s="9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>
        <f t="shared" si="41"/>
        <v>30.037974683544302</v>
      </c>
      <c r="Q692" t="s">
        <v>2041</v>
      </c>
      <c r="R692" t="s">
        <v>2042</v>
      </c>
      <c r="S692" s="9">
        <f t="shared" si="42"/>
        <v>40874.25</v>
      </c>
      <c r="T692" s="9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>
        <f t="shared" si="41"/>
        <v>70.623376623376629</v>
      </c>
      <c r="Q693" t="s">
        <v>2041</v>
      </c>
      <c r="R693" t="s">
        <v>2042</v>
      </c>
      <c r="S693" s="9">
        <f t="shared" si="42"/>
        <v>41185.208333333336</v>
      </c>
      <c r="T693" s="9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>
        <f t="shared" si="41"/>
        <v>66.016018306636155</v>
      </c>
      <c r="Q694" t="s">
        <v>2035</v>
      </c>
      <c r="R694" t="s">
        <v>2036</v>
      </c>
      <c r="S694" s="9">
        <f t="shared" si="42"/>
        <v>43655.208333333328</v>
      </c>
      <c r="T694" s="9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>
        <f t="shared" si="41"/>
        <v>96.911392405063296</v>
      </c>
      <c r="Q695" t="s">
        <v>2039</v>
      </c>
      <c r="R695" t="s">
        <v>2040</v>
      </c>
      <c r="S695" s="9">
        <f t="shared" si="42"/>
        <v>43025.208333333328</v>
      </c>
      <c r="T695" s="9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>
        <f t="shared" si="41"/>
        <v>62.867346938775512</v>
      </c>
      <c r="Q696" t="s">
        <v>2039</v>
      </c>
      <c r="R696" t="s">
        <v>2040</v>
      </c>
      <c r="S696" s="9">
        <f t="shared" si="42"/>
        <v>43066.25</v>
      </c>
      <c r="T696" s="9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>
        <f t="shared" si="41"/>
        <v>108.98537682789652</v>
      </c>
      <c r="Q697" t="s">
        <v>2035</v>
      </c>
      <c r="R697" t="s">
        <v>2036</v>
      </c>
      <c r="S697" s="9">
        <f t="shared" si="42"/>
        <v>42322.25</v>
      </c>
      <c r="T697" s="9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>
        <f t="shared" si="41"/>
        <v>26.999314599040439</v>
      </c>
      <c r="Q698" t="s">
        <v>2039</v>
      </c>
      <c r="R698" t="s">
        <v>2040</v>
      </c>
      <c r="S698" s="9">
        <f t="shared" si="42"/>
        <v>42114.208333333328</v>
      </c>
      <c r="T698" s="9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>
        <f t="shared" si="41"/>
        <v>65.004147943311438</v>
      </c>
      <c r="Q699" t="s">
        <v>2035</v>
      </c>
      <c r="R699" t="s">
        <v>2043</v>
      </c>
      <c r="S699" s="9">
        <f t="shared" si="42"/>
        <v>43190.208333333328</v>
      </c>
      <c r="T699" s="9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>
        <f t="shared" si="41"/>
        <v>111.51785714285714</v>
      </c>
      <c r="Q700" t="s">
        <v>2037</v>
      </c>
      <c r="R700" t="s">
        <v>2046</v>
      </c>
      <c r="S700" s="9">
        <f t="shared" si="42"/>
        <v>40871.25</v>
      </c>
      <c r="T700" s="9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>
        <f t="shared" si="41"/>
        <v>3</v>
      </c>
      <c r="Q701" t="s">
        <v>2041</v>
      </c>
      <c r="R701" t="s">
        <v>2044</v>
      </c>
      <c r="S701" s="9">
        <f t="shared" si="42"/>
        <v>43641.208333333328</v>
      </c>
      <c r="T701" s="9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>
        <f t="shared" si="41"/>
        <v>110.99268292682927</v>
      </c>
      <c r="Q702" t="s">
        <v>2037</v>
      </c>
      <c r="R702" t="s">
        <v>2046</v>
      </c>
      <c r="S702" s="9">
        <f t="shared" si="42"/>
        <v>40203.25</v>
      </c>
      <c r="T702" s="9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>
        <f t="shared" si="41"/>
        <v>56.746987951807228</v>
      </c>
      <c r="Q703" t="s">
        <v>2039</v>
      </c>
      <c r="R703" t="s">
        <v>2040</v>
      </c>
      <c r="S703" s="9">
        <f t="shared" si="42"/>
        <v>40629.208333333336</v>
      </c>
      <c r="T703" s="9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>
        <f t="shared" si="41"/>
        <v>97.020608439646708</v>
      </c>
      <c r="Q704" t="s">
        <v>2037</v>
      </c>
      <c r="R704" t="s">
        <v>2046</v>
      </c>
      <c r="S704" s="9">
        <f t="shared" si="42"/>
        <v>41477.208333333336</v>
      </c>
      <c r="T704" s="9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>
        <f t="shared" si="41"/>
        <v>92.08620689655173</v>
      </c>
      <c r="Q705" t="s">
        <v>2047</v>
      </c>
      <c r="R705" t="s">
        <v>2059</v>
      </c>
      <c r="S705" s="9">
        <f t="shared" si="42"/>
        <v>41020.208333333336</v>
      </c>
      <c r="T705" s="9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>
        <f t="shared" si="41"/>
        <v>82.986666666666665</v>
      </c>
      <c r="Q706" t="s">
        <v>2041</v>
      </c>
      <c r="R706" t="s">
        <v>2049</v>
      </c>
      <c r="S706" s="9">
        <f t="shared" si="42"/>
        <v>42555.208333333328</v>
      </c>
      <c r="T706" s="9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(E707/D707)</f>
        <v>0.99026517383618151</v>
      </c>
      <c r="P707">
        <f t="shared" ref="P707:P770" si="45">E708/G708</f>
        <v>103.03791821561339</v>
      </c>
      <c r="Q707" t="s">
        <v>2047</v>
      </c>
      <c r="R707" t="s">
        <v>2048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>
        <f t="shared" si="45"/>
        <v>68.922619047619051</v>
      </c>
      <c r="Q708" t="s">
        <v>2037</v>
      </c>
      <c r="R708" t="s">
        <v>2038</v>
      </c>
      <c r="S708" s="9">
        <f t="shared" si="46"/>
        <v>43471.25</v>
      </c>
      <c r="T708" s="9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>
        <f t="shared" si="45"/>
        <v>87.737226277372258</v>
      </c>
      <c r="Q709" t="s">
        <v>2041</v>
      </c>
      <c r="R709" t="s">
        <v>2044</v>
      </c>
      <c r="S709" s="9">
        <f t="shared" si="46"/>
        <v>43442.25</v>
      </c>
      <c r="T709" s="9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>
        <f t="shared" si="45"/>
        <v>75.021505376344081</v>
      </c>
      <c r="Q710" t="s">
        <v>2039</v>
      </c>
      <c r="R710" t="s">
        <v>2040</v>
      </c>
      <c r="S710" s="9">
        <f t="shared" si="46"/>
        <v>42877.208333333328</v>
      </c>
      <c r="T710" s="9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>
        <f t="shared" si="45"/>
        <v>50.863999999999997</v>
      </c>
      <c r="Q711" t="s">
        <v>2039</v>
      </c>
      <c r="R711" t="s">
        <v>2040</v>
      </c>
      <c r="S711" s="9">
        <f t="shared" si="46"/>
        <v>41018.208333333336</v>
      </c>
      <c r="T711" s="9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>
        <f t="shared" si="45"/>
        <v>90</v>
      </c>
      <c r="Q712" t="s">
        <v>2039</v>
      </c>
      <c r="R712" t="s">
        <v>2040</v>
      </c>
      <c r="S712" s="9">
        <f t="shared" si="46"/>
        <v>43295.208333333328</v>
      </c>
      <c r="T712" s="9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>
        <f t="shared" si="45"/>
        <v>72.896039603960389</v>
      </c>
      <c r="Q713" t="s">
        <v>2039</v>
      </c>
      <c r="R713" t="s">
        <v>2040</v>
      </c>
      <c r="S713" s="9">
        <f t="shared" si="46"/>
        <v>42393.25</v>
      </c>
      <c r="T713" s="9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>
        <f t="shared" si="45"/>
        <v>108.48543689320388</v>
      </c>
      <c r="Q714" t="s">
        <v>2039</v>
      </c>
      <c r="R714" t="s">
        <v>2040</v>
      </c>
      <c r="S714" s="9">
        <f t="shared" si="46"/>
        <v>42559.208333333328</v>
      </c>
      <c r="T714" s="9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>
        <f t="shared" si="45"/>
        <v>101.98095238095237</v>
      </c>
      <c r="Q715" t="s">
        <v>2047</v>
      </c>
      <c r="R715" t="s">
        <v>2056</v>
      </c>
      <c r="S715" s="9">
        <f t="shared" si="46"/>
        <v>42604.208333333328</v>
      </c>
      <c r="T715" s="9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>
        <f t="shared" si="45"/>
        <v>44.009146341463413</v>
      </c>
      <c r="Q716" t="s">
        <v>2035</v>
      </c>
      <c r="R716" t="s">
        <v>2036</v>
      </c>
      <c r="S716" s="9">
        <f t="shared" si="46"/>
        <v>41870.208333333336</v>
      </c>
      <c r="T716" s="9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>
        <f t="shared" si="45"/>
        <v>65.942675159235662</v>
      </c>
      <c r="Q717" t="s">
        <v>2050</v>
      </c>
      <c r="R717" t="s">
        <v>2061</v>
      </c>
      <c r="S717" s="9">
        <f t="shared" si="46"/>
        <v>40397.208333333336</v>
      </c>
      <c r="T717" s="9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>
        <f t="shared" si="45"/>
        <v>24.987387387387386</v>
      </c>
      <c r="Q718" t="s">
        <v>2039</v>
      </c>
      <c r="R718" t="s">
        <v>2040</v>
      </c>
      <c r="S718" s="9">
        <f t="shared" si="46"/>
        <v>41465.208333333336</v>
      </c>
      <c r="T718" s="9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>
        <f t="shared" si="45"/>
        <v>28.003367003367003</v>
      </c>
      <c r="Q719" t="s">
        <v>2041</v>
      </c>
      <c r="R719" t="s">
        <v>2042</v>
      </c>
      <c r="S719" s="9">
        <f t="shared" si="46"/>
        <v>40777.208333333336</v>
      </c>
      <c r="T719" s="9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>
        <f t="shared" si="45"/>
        <v>85.829268292682926</v>
      </c>
      <c r="Q720" t="s">
        <v>2037</v>
      </c>
      <c r="R720" t="s">
        <v>2046</v>
      </c>
      <c r="S720" s="9">
        <f t="shared" si="46"/>
        <v>41442.208333333336</v>
      </c>
      <c r="T720" s="9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>
        <f t="shared" si="45"/>
        <v>84.921052631578945</v>
      </c>
      <c r="Q721" t="s">
        <v>2047</v>
      </c>
      <c r="R721" t="s">
        <v>2053</v>
      </c>
      <c r="S721" s="9">
        <f t="shared" si="46"/>
        <v>41058.208333333336</v>
      </c>
      <c r="T721" s="9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>
        <f t="shared" si="45"/>
        <v>90.483333333333334</v>
      </c>
      <c r="Q722" t="s">
        <v>2039</v>
      </c>
      <c r="R722" t="s">
        <v>2040</v>
      </c>
      <c r="S722" s="9">
        <f t="shared" si="46"/>
        <v>43152.25</v>
      </c>
      <c r="T722" s="9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>
        <f t="shared" si="45"/>
        <v>25.00197628458498</v>
      </c>
      <c r="Q723" t="s">
        <v>2035</v>
      </c>
      <c r="R723" t="s">
        <v>2036</v>
      </c>
      <c r="S723" s="9">
        <f t="shared" si="46"/>
        <v>43194.208333333328</v>
      </c>
      <c r="T723" s="9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>
        <f t="shared" si="45"/>
        <v>92.013888888888886</v>
      </c>
      <c r="Q724" t="s">
        <v>2041</v>
      </c>
      <c r="R724" t="s">
        <v>2042</v>
      </c>
      <c r="S724" s="9">
        <f t="shared" si="46"/>
        <v>43045.25</v>
      </c>
      <c r="T724" s="9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>
        <f t="shared" si="45"/>
        <v>93.066115702479337</v>
      </c>
      <c r="Q725" t="s">
        <v>2039</v>
      </c>
      <c r="R725" t="s">
        <v>2040</v>
      </c>
      <c r="S725" s="9">
        <f t="shared" si="46"/>
        <v>42431.25</v>
      </c>
      <c r="T725" s="9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>
        <f t="shared" si="45"/>
        <v>61.008145363408524</v>
      </c>
      <c r="Q726" t="s">
        <v>2039</v>
      </c>
      <c r="R726" t="s">
        <v>2040</v>
      </c>
      <c r="S726" s="9">
        <f t="shared" si="46"/>
        <v>41934.208333333336</v>
      </c>
      <c r="T726" s="9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>
        <f t="shared" si="45"/>
        <v>92.036259541984734</v>
      </c>
      <c r="Q727" t="s">
        <v>2050</v>
      </c>
      <c r="R727" t="s">
        <v>2061</v>
      </c>
      <c r="S727" s="9">
        <f t="shared" si="46"/>
        <v>41958.25</v>
      </c>
      <c r="T727" s="9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>
        <f t="shared" si="45"/>
        <v>81.132596685082873</v>
      </c>
      <c r="Q728" t="s">
        <v>2039</v>
      </c>
      <c r="R728" t="s">
        <v>2040</v>
      </c>
      <c r="S728" s="9">
        <f t="shared" si="46"/>
        <v>40476.208333333336</v>
      </c>
      <c r="T728" s="9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>
        <f t="shared" si="45"/>
        <v>73.5</v>
      </c>
      <c r="Q729" t="s">
        <v>2037</v>
      </c>
      <c r="R729" t="s">
        <v>2038</v>
      </c>
      <c r="S729" s="9">
        <f t="shared" si="46"/>
        <v>43485.25</v>
      </c>
      <c r="T729" s="9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>
        <f t="shared" si="45"/>
        <v>85.221311475409834</v>
      </c>
      <c r="Q730" t="s">
        <v>2039</v>
      </c>
      <c r="R730" t="s">
        <v>2040</v>
      </c>
      <c r="S730" s="9">
        <f t="shared" si="46"/>
        <v>42515.208333333328</v>
      </c>
      <c r="T730" s="9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>
        <f t="shared" si="45"/>
        <v>110.96825396825396</v>
      </c>
      <c r="Q731" t="s">
        <v>2041</v>
      </c>
      <c r="R731" t="s">
        <v>2044</v>
      </c>
      <c r="S731" s="9">
        <f t="shared" si="46"/>
        <v>41309.25</v>
      </c>
      <c r="T731" s="9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>
        <f t="shared" si="45"/>
        <v>32.968036529680369</v>
      </c>
      <c r="Q732" t="s">
        <v>2037</v>
      </c>
      <c r="R732" t="s">
        <v>2046</v>
      </c>
      <c r="S732" s="9">
        <f t="shared" si="46"/>
        <v>42147.208333333328</v>
      </c>
      <c r="T732" s="9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>
        <f t="shared" si="45"/>
        <v>96.005352363960753</v>
      </c>
      <c r="Q733" t="s">
        <v>2037</v>
      </c>
      <c r="R733" t="s">
        <v>2038</v>
      </c>
      <c r="S733" s="9">
        <f t="shared" si="46"/>
        <v>42939.208333333328</v>
      </c>
      <c r="T733" s="9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>
        <f t="shared" si="45"/>
        <v>84.96632653061225</v>
      </c>
      <c r="Q734" t="s">
        <v>2035</v>
      </c>
      <c r="R734" t="s">
        <v>2036</v>
      </c>
      <c r="S734" s="9">
        <f t="shared" si="46"/>
        <v>42816.208333333328</v>
      </c>
      <c r="T734" s="9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>
        <f t="shared" si="45"/>
        <v>25.007462686567163</v>
      </c>
      <c r="Q735" t="s">
        <v>2035</v>
      </c>
      <c r="R735" t="s">
        <v>2057</v>
      </c>
      <c r="S735" s="9">
        <f t="shared" si="46"/>
        <v>41844.208333333336</v>
      </c>
      <c r="T735" s="9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>
        <f t="shared" si="45"/>
        <v>65.998995479658461</v>
      </c>
      <c r="Q736" t="s">
        <v>2039</v>
      </c>
      <c r="R736" t="s">
        <v>2040</v>
      </c>
      <c r="S736" s="9">
        <f t="shared" si="46"/>
        <v>42763.25</v>
      </c>
      <c r="T736" s="9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>
        <f t="shared" si="45"/>
        <v>87.34482758620689</v>
      </c>
      <c r="Q737" t="s">
        <v>2054</v>
      </c>
      <c r="R737" t="s">
        <v>2055</v>
      </c>
      <c r="S737" s="9">
        <f t="shared" si="46"/>
        <v>42459.208333333328</v>
      </c>
      <c r="T737" s="9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>
        <f t="shared" si="45"/>
        <v>27.933333333333334</v>
      </c>
      <c r="Q738" t="s">
        <v>2047</v>
      </c>
      <c r="R738" t="s">
        <v>2048</v>
      </c>
      <c r="S738" s="9">
        <f t="shared" si="46"/>
        <v>42055.25</v>
      </c>
      <c r="T738" s="9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>
        <f t="shared" si="45"/>
        <v>103.8</v>
      </c>
      <c r="Q739" t="s">
        <v>2035</v>
      </c>
      <c r="R739" t="s">
        <v>2045</v>
      </c>
      <c r="S739" s="9">
        <f t="shared" si="46"/>
        <v>42685.25</v>
      </c>
      <c r="T739" s="9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>
        <f t="shared" si="45"/>
        <v>31.937172774869111</v>
      </c>
      <c r="Q740" t="s">
        <v>2039</v>
      </c>
      <c r="R740" t="s">
        <v>2040</v>
      </c>
      <c r="S740" s="9">
        <f t="shared" si="46"/>
        <v>41959.25</v>
      </c>
      <c r="T740" s="9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>
        <f t="shared" si="45"/>
        <v>99.5</v>
      </c>
      <c r="Q741" t="s">
        <v>2035</v>
      </c>
      <c r="R741" t="s">
        <v>2045</v>
      </c>
      <c r="S741" s="9">
        <f t="shared" si="46"/>
        <v>41089.208333333336</v>
      </c>
      <c r="T741" s="9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>
        <f t="shared" si="45"/>
        <v>108.84615384615384</v>
      </c>
      <c r="Q742" t="s">
        <v>2039</v>
      </c>
      <c r="R742" t="s">
        <v>2040</v>
      </c>
      <c r="S742" s="9">
        <f t="shared" si="46"/>
        <v>42769.25</v>
      </c>
      <c r="T742" s="9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>
        <f t="shared" si="45"/>
        <v>110.76229508196721</v>
      </c>
      <c r="Q743" t="s">
        <v>2039</v>
      </c>
      <c r="R743" t="s">
        <v>2040</v>
      </c>
      <c r="S743" s="9">
        <f t="shared" si="46"/>
        <v>40321.208333333336</v>
      </c>
      <c r="T743" s="9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>
        <f t="shared" si="45"/>
        <v>29.647058823529413</v>
      </c>
      <c r="Q744" t="s">
        <v>2035</v>
      </c>
      <c r="R744" t="s">
        <v>2043</v>
      </c>
      <c r="S744" s="9">
        <f t="shared" si="46"/>
        <v>40197.25</v>
      </c>
      <c r="T744" s="9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>
        <f t="shared" si="45"/>
        <v>101.71428571428571</v>
      </c>
      <c r="Q745" t="s">
        <v>2039</v>
      </c>
      <c r="R745" t="s">
        <v>2040</v>
      </c>
      <c r="S745" s="9">
        <f t="shared" si="46"/>
        <v>42298.208333333328</v>
      </c>
      <c r="T745" s="9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>
        <f t="shared" si="45"/>
        <v>61.5</v>
      </c>
      <c r="Q746" t="s">
        <v>2039</v>
      </c>
      <c r="R746" t="s">
        <v>2040</v>
      </c>
      <c r="S746" s="9">
        <f t="shared" si="46"/>
        <v>43322.208333333328</v>
      </c>
      <c r="T746" s="9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>
        <f t="shared" si="45"/>
        <v>35</v>
      </c>
      <c r="Q747" t="s">
        <v>2037</v>
      </c>
      <c r="R747" t="s">
        <v>2046</v>
      </c>
      <c r="S747" s="9">
        <f t="shared" si="46"/>
        <v>40328.208333333336</v>
      </c>
      <c r="T747" s="9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>
        <f t="shared" si="45"/>
        <v>40.049999999999997</v>
      </c>
      <c r="Q748" t="s">
        <v>2037</v>
      </c>
      <c r="R748" t="s">
        <v>2038</v>
      </c>
      <c r="S748" s="9">
        <f t="shared" si="46"/>
        <v>40825.208333333336</v>
      </c>
      <c r="T748" s="9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>
        <f t="shared" si="45"/>
        <v>110.97231270358306</v>
      </c>
      <c r="Q749" t="s">
        <v>2039</v>
      </c>
      <c r="R749" t="s">
        <v>2040</v>
      </c>
      <c r="S749" s="9">
        <f t="shared" si="46"/>
        <v>40423.208333333336</v>
      </c>
      <c r="T749" s="9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>
        <f t="shared" si="45"/>
        <v>36.959016393442624</v>
      </c>
      <c r="Q750" t="s">
        <v>2041</v>
      </c>
      <c r="R750" t="s">
        <v>2049</v>
      </c>
      <c r="S750" s="9">
        <f t="shared" si="46"/>
        <v>40238.25</v>
      </c>
      <c r="T750" s="9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>
        <f t="shared" si="45"/>
        <v>1</v>
      </c>
      <c r="Q751" t="s">
        <v>2037</v>
      </c>
      <c r="R751" t="s">
        <v>2046</v>
      </c>
      <c r="S751" s="9">
        <f t="shared" si="46"/>
        <v>41920.208333333336</v>
      </c>
      <c r="T751" s="9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>
        <f t="shared" si="45"/>
        <v>30.974074074074075</v>
      </c>
      <c r="Q752" t="s">
        <v>2035</v>
      </c>
      <c r="R752" t="s">
        <v>2043</v>
      </c>
      <c r="S752" s="9">
        <f t="shared" si="46"/>
        <v>40360.208333333336</v>
      </c>
      <c r="T752" s="9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>
        <f t="shared" si="45"/>
        <v>47.035087719298247</v>
      </c>
      <c r="Q753" t="s">
        <v>2047</v>
      </c>
      <c r="R753" t="s">
        <v>2048</v>
      </c>
      <c r="S753" s="9">
        <f t="shared" si="46"/>
        <v>42446.208333333328</v>
      </c>
      <c r="T753" s="9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>
        <f t="shared" si="45"/>
        <v>88.065693430656935</v>
      </c>
      <c r="Q754" t="s">
        <v>2039</v>
      </c>
      <c r="R754" t="s">
        <v>2040</v>
      </c>
      <c r="S754" s="9">
        <f t="shared" si="46"/>
        <v>40395.208333333336</v>
      </c>
      <c r="T754" s="9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>
        <f t="shared" si="45"/>
        <v>37.005616224648989</v>
      </c>
      <c r="Q755" t="s">
        <v>2054</v>
      </c>
      <c r="R755" t="s">
        <v>2055</v>
      </c>
      <c r="S755" s="9">
        <f t="shared" si="46"/>
        <v>40321.208333333336</v>
      </c>
      <c r="T755" s="9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>
        <f t="shared" si="45"/>
        <v>26.027777777777779</v>
      </c>
      <c r="Q756" t="s">
        <v>2039</v>
      </c>
      <c r="R756" t="s">
        <v>2040</v>
      </c>
      <c r="S756" s="9">
        <f t="shared" si="46"/>
        <v>41210.208333333336</v>
      </c>
      <c r="T756" s="9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>
        <f t="shared" si="45"/>
        <v>67.817567567567565</v>
      </c>
      <c r="Q757" t="s">
        <v>2039</v>
      </c>
      <c r="R757" t="s">
        <v>2040</v>
      </c>
      <c r="S757" s="9">
        <f t="shared" si="46"/>
        <v>43096.25</v>
      </c>
      <c r="T757" s="9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>
        <f t="shared" si="45"/>
        <v>49.964912280701753</v>
      </c>
      <c r="Q758" t="s">
        <v>2039</v>
      </c>
      <c r="R758" t="s">
        <v>2040</v>
      </c>
      <c r="S758" s="9">
        <f t="shared" si="46"/>
        <v>42024.25</v>
      </c>
      <c r="T758" s="9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>
        <f t="shared" si="45"/>
        <v>110.01646903820817</v>
      </c>
      <c r="Q759" t="s">
        <v>2041</v>
      </c>
      <c r="R759" t="s">
        <v>2044</v>
      </c>
      <c r="S759" s="9">
        <f t="shared" si="46"/>
        <v>40675.208333333336</v>
      </c>
      <c r="T759" s="9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>
        <f t="shared" si="45"/>
        <v>89.964678178963894</v>
      </c>
      <c r="Q760" t="s">
        <v>2035</v>
      </c>
      <c r="R760" t="s">
        <v>2036</v>
      </c>
      <c r="S760" s="9">
        <f t="shared" si="46"/>
        <v>41936.208333333336</v>
      </c>
      <c r="T760" s="9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>
        <f t="shared" si="45"/>
        <v>79.009523809523813</v>
      </c>
      <c r="Q761" t="s">
        <v>2035</v>
      </c>
      <c r="R761" t="s">
        <v>2043</v>
      </c>
      <c r="S761" s="9">
        <f t="shared" si="46"/>
        <v>43136.25</v>
      </c>
      <c r="T761" s="9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>
        <f t="shared" si="45"/>
        <v>86.867469879518069</v>
      </c>
      <c r="Q762" t="s">
        <v>2050</v>
      </c>
      <c r="R762" t="s">
        <v>2051</v>
      </c>
      <c r="S762" s="9">
        <f t="shared" si="46"/>
        <v>43678.208333333328</v>
      </c>
      <c r="T762" s="9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>
        <f t="shared" si="45"/>
        <v>62.04</v>
      </c>
      <c r="Q763" t="s">
        <v>2035</v>
      </c>
      <c r="R763" t="s">
        <v>2036</v>
      </c>
      <c r="S763" s="9">
        <f t="shared" si="46"/>
        <v>42938.208333333328</v>
      </c>
      <c r="T763" s="9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>
        <f t="shared" si="45"/>
        <v>26.970212765957445</v>
      </c>
      <c r="Q764" t="s">
        <v>2035</v>
      </c>
      <c r="R764" t="s">
        <v>2058</v>
      </c>
      <c r="S764" s="9">
        <f t="shared" si="46"/>
        <v>41241.25</v>
      </c>
      <c r="T764" s="9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>
        <f t="shared" si="45"/>
        <v>54.121621621621621</v>
      </c>
      <c r="Q765" t="s">
        <v>2039</v>
      </c>
      <c r="R765" t="s">
        <v>2040</v>
      </c>
      <c r="S765" s="9">
        <f t="shared" si="46"/>
        <v>41037.208333333336</v>
      </c>
      <c r="T765" s="9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>
        <f t="shared" si="45"/>
        <v>41.035353535353536</v>
      </c>
      <c r="Q766" t="s">
        <v>2035</v>
      </c>
      <c r="R766" t="s">
        <v>2036</v>
      </c>
      <c r="S766" s="9">
        <f t="shared" si="46"/>
        <v>40676.208333333336</v>
      </c>
      <c r="T766" s="9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>
        <f t="shared" si="45"/>
        <v>55.052419354838712</v>
      </c>
      <c r="Q767" t="s">
        <v>2035</v>
      </c>
      <c r="R767" t="s">
        <v>2045</v>
      </c>
      <c r="S767" s="9">
        <f t="shared" si="46"/>
        <v>42840.208333333328</v>
      </c>
      <c r="T767" s="9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>
        <f t="shared" si="45"/>
        <v>107.93762183235867</v>
      </c>
      <c r="Q768" t="s">
        <v>2041</v>
      </c>
      <c r="R768" t="s">
        <v>2063</v>
      </c>
      <c r="S768" s="9">
        <f t="shared" si="46"/>
        <v>43362.208333333328</v>
      </c>
      <c r="T768" s="9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>
        <f t="shared" si="45"/>
        <v>73.92</v>
      </c>
      <c r="Q769" t="s">
        <v>2047</v>
      </c>
      <c r="R769" t="s">
        <v>2059</v>
      </c>
      <c r="S769" s="9">
        <f t="shared" si="46"/>
        <v>42283.208333333328</v>
      </c>
      <c r="T769" s="9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>
        <f t="shared" si="45"/>
        <v>31.995894428152493</v>
      </c>
      <c r="Q770" t="s">
        <v>2039</v>
      </c>
      <c r="R770" t="s">
        <v>2040</v>
      </c>
      <c r="S770" s="9">
        <f t="shared" si="46"/>
        <v>41619.25</v>
      </c>
      <c r="T770" s="9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(E771/D771)</f>
        <v>0.86867834394904464</v>
      </c>
      <c r="P771">
        <f t="shared" ref="P771:P834" si="49">E772/G772</f>
        <v>53.898148148148145</v>
      </c>
      <c r="Q771" t="s">
        <v>2050</v>
      </c>
      <c r="R771" t="s">
        <v>2051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>
        <f t="shared" si="49"/>
        <v>106.5</v>
      </c>
      <c r="Q772" t="s">
        <v>2039</v>
      </c>
      <c r="R772" t="s">
        <v>2040</v>
      </c>
      <c r="S772" s="9">
        <f t="shared" si="50"/>
        <v>41743.208333333336</v>
      </c>
      <c r="T772" s="9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>
        <f t="shared" si="49"/>
        <v>32.999805409612762</v>
      </c>
      <c r="Q773" t="s">
        <v>2039</v>
      </c>
      <c r="R773" t="s">
        <v>2040</v>
      </c>
      <c r="S773" s="9">
        <f t="shared" si="50"/>
        <v>43491.25</v>
      </c>
      <c r="T773" s="9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>
        <f t="shared" si="49"/>
        <v>43.00254993625159</v>
      </c>
      <c r="Q774" t="s">
        <v>2035</v>
      </c>
      <c r="R774" t="s">
        <v>2045</v>
      </c>
      <c r="S774" s="9">
        <f t="shared" si="50"/>
        <v>43505.25</v>
      </c>
      <c r="T774" s="9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>
        <f t="shared" si="49"/>
        <v>86.858974358974365</v>
      </c>
      <c r="Q775" t="s">
        <v>2039</v>
      </c>
      <c r="R775" t="s">
        <v>2040</v>
      </c>
      <c r="S775" s="9">
        <f t="shared" si="50"/>
        <v>42838.208333333328</v>
      </c>
      <c r="T775" s="9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>
        <f t="shared" si="49"/>
        <v>96.8</v>
      </c>
      <c r="Q776" t="s">
        <v>2037</v>
      </c>
      <c r="R776" t="s">
        <v>2038</v>
      </c>
      <c r="S776" s="9">
        <f t="shared" si="50"/>
        <v>42513.208333333328</v>
      </c>
      <c r="T776" s="9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>
        <f t="shared" si="49"/>
        <v>32.995456610631528</v>
      </c>
      <c r="Q777" t="s">
        <v>2035</v>
      </c>
      <c r="R777" t="s">
        <v>2036</v>
      </c>
      <c r="S777" s="9">
        <f t="shared" si="50"/>
        <v>41949.25</v>
      </c>
      <c r="T777" s="9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>
        <f t="shared" si="49"/>
        <v>68.028106508875737</v>
      </c>
      <c r="Q778" t="s">
        <v>2039</v>
      </c>
      <c r="R778" t="s">
        <v>2040</v>
      </c>
      <c r="S778" s="9">
        <f t="shared" si="50"/>
        <v>43650.208333333328</v>
      </c>
      <c r="T778" s="9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>
        <f t="shared" si="49"/>
        <v>58.867816091954026</v>
      </c>
      <c r="Q779" t="s">
        <v>2039</v>
      </c>
      <c r="R779" t="s">
        <v>2040</v>
      </c>
      <c r="S779" s="9">
        <f t="shared" si="50"/>
        <v>40809.208333333336</v>
      </c>
      <c r="T779" s="9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>
        <f t="shared" si="49"/>
        <v>105.04572803850782</v>
      </c>
      <c r="Q780" t="s">
        <v>2041</v>
      </c>
      <c r="R780" t="s">
        <v>2049</v>
      </c>
      <c r="S780" s="9">
        <f t="shared" si="50"/>
        <v>40768.208333333336</v>
      </c>
      <c r="T780" s="9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>
        <f t="shared" si="49"/>
        <v>33.054878048780488</v>
      </c>
      <c r="Q781" t="s">
        <v>2039</v>
      </c>
      <c r="R781" t="s">
        <v>2040</v>
      </c>
      <c r="S781" s="9">
        <f t="shared" si="50"/>
        <v>42230.208333333328</v>
      </c>
      <c r="T781" s="9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>
        <f t="shared" si="49"/>
        <v>78.821428571428569</v>
      </c>
      <c r="Q782" t="s">
        <v>2041</v>
      </c>
      <c r="R782" t="s">
        <v>2044</v>
      </c>
      <c r="S782" s="9">
        <f t="shared" si="50"/>
        <v>42573.208333333328</v>
      </c>
      <c r="T782" s="9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>
        <f t="shared" si="49"/>
        <v>68.204968944099377</v>
      </c>
      <c r="Q783" t="s">
        <v>2039</v>
      </c>
      <c r="R783" t="s">
        <v>2040</v>
      </c>
      <c r="S783" s="9">
        <f t="shared" si="50"/>
        <v>40482.208333333336</v>
      </c>
      <c r="T783" s="9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>
        <f t="shared" si="49"/>
        <v>75.731884057971016</v>
      </c>
      <c r="Q784" t="s">
        <v>2041</v>
      </c>
      <c r="R784" t="s">
        <v>2049</v>
      </c>
      <c r="S784" s="9">
        <f t="shared" si="50"/>
        <v>40603.25</v>
      </c>
      <c r="T784" s="9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>
        <f t="shared" si="49"/>
        <v>30.996070133010882</v>
      </c>
      <c r="Q785" t="s">
        <v>2035</v>
      </c>
      <c r="R785" t="s">
        <v>2036</v>
      </c>
      <c r="S785" s="9">
        <f t="shared" si="50"/>
        <v>41625.25</v>
      </c>
      <c r="T785" s="9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>
        <f t="shared" si="49"/>
        <v>101.88188976377953</v>
      </c>
      <c r="Q786" t="s">
        <v>2037</v>
      </c>
      <c r="R786" t="s">
        <v>2038</v>
      </c>
      <c r="S786" s="9">
        <f t="shared" si="50"/>
        <v>42435.25</v>
      </c>
      <c r="T786" s="9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>
        <f t="shared" si="49"/>
        <v>52.879227053140099</v>
      </c>
      <c r="Q787" t="s">
        <v>2041</v>
      </c>
      <c r="R787" t="s">
        <v>2049</v>
      </c>
      <c r="S787" s="9">
        <f t="shared" si="50"/>
        <v>43582.208333333328</v>
      </c>
      <c r="T787" s="9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>
        <f t="shared" si="49"/>
        <v>71.005820721769496</v>
      </c>
      <c r="Q788" t="s">
        <v>2035</v>
      </c>
      <c r="R788" t="s">
        <v>2058</v>
      </c>
      <c r="S788" s="9">
        <f t="shared" si="50"/>
        <v>43186.208333333328</v>
      </c>
      <c r="T788" s="9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>
        <f t="shared" si="49"/>
        <v>102.38709677419355</v>
      </c>
      <c r="Q789" t="s">
        <v>2035</v>
      </c>
      <c r="R789" t="s">
        <v>2036</v>
      </c>
      <c r="S789" s="9">
        <f t="shared" si="50"/>
        <v>40684.208333333336</v>
      </c>
      <c r="T789" s="9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>
        <f t="shared" si="49"/>
        <v>74.466666666666669</v>
      </c>
      <c r="Q790" t="s">
        <v>2041</v>
      </c>
      <c r="R790" t="s">
        <v>2049</v>
      </c>
      <c r="S790" s="9">
        <f t="shared" si="50"/>
        <v>41202.208333333336</v>
      </c>
      <c r="T790" s="9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>
        <f t="shared" si="49"/>
        <v>51.009883198562441</v>
      </c>
      <c r="Q791" t="s">
        <v>2039</v>
      </c>
      <c r="R791" t="s">
        <v>2040</v>
      </c>
      <c r="S791" s="9">
        <f t="shared" si="50"/>
        <v>41786.208333333336</v>
      </c>
      <c r="T791" s="9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>
        <f t="shared" si="49"/>
        <v>90</v>
      </c>
      <c r="Q792" t="s">
        <v>2039</v>
      </c>
      <c r="R792" t="s">
        <v>2040</v>
      </c>
      <c r="S792" s="9">
        <f t="shared" si="50"/>
        <v>40223.25</v>
      </c>
      <c r="T792" s="9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>
        <f t="shared" si="49"/>
        <v>97.142857142857139</v>
      </c>
      <c r="Q793" t="s">
        <v>2033</v>
      </c>
      <c r="R793" t="s">
        <v>2034</v>
      </c>
      <c r="S793" s="9">
        <f t="shared" si="50"/>
        <v>42715.25</v>
      </c>
      <c r="T793" s="9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>
        <f t="shared" si="49"/>
        <v>72.071823204419886</v>
      </c>
      <c r="Q794" t="s">
        <v>2039</v>
      </c>
      <c r="R794" t="s">
        <v>2040</v>
      </c>
      <c r="S794" s="9">
        <f t="shared" si="50"/>
        <v>41451.208333333336</v>
      </c>
      <c r="T794" s="9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>
        <f t="shared" si="49"/>
        <v>75.236363636363635</v>
      </c>
      <c r="Q795" t="s">
        <v>2047</v>
      </c>
      <c r="R795" t="s">
        <v>2048</v>
      </c>
      <c r="S795" s="9">
        <f t="shared" si="50"/>
        <v>41450.208333333336</v>
      </c>
      <c r="T795" s="9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>
        <f t="shared" si="49"/>
        <v>32.967741935483872</v>
      </c>
      <c r="Q796" t="s">
        <v>2035</v>
      </c>
      <c r="R796" t="s">
        <v>2036</v>
      </c>
      <c r="S796" s="9">
        <f t="shared" si="50"/>
        <v>43091.25</v>
      </c>
      <c r="T796" s="9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>
        <f t="shared" si="49"/>
        <v>54.807692307692307</v>
      </c>
      <c r="Q797" t="s">
        <v>2041</v>
      </c>
      <c r="R797" t="s">
        <v>2044</v>
      </c>
      <c r="S797" s="9">
        <f t="shared" si="50"/>
        <v>42675.208333333328</v>
      </c>
      <c r="T797" s="9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>
        <f t="shared" si="49"/>
        <v>45.037837837837834</v>
      </c>
      <c r="Q798" t="s">
        <v>2050</v>
      </c>
      <c r="R798" t="s">
        <v>2061</v>
      </c>
      <c r="S798" s="9">
        <f t="shared" si="50"/>
        <v>41859.208333333336</v>
      </c>
      <c r="T798" s="9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>
        <f t="shared" si="49"/>
        <v>52.958677685950413</v>
      </c>
      <c r="Q799" t="s">
        <v>2037</v>
      </c>
      <c r="R799" t="s">
        <v>2038</v>
      </c>
      <c r="S799" s="9">
        <f t="shared" si="50"/>
        <v>43464.25</v>
      </c>
      <c r="T799" s="9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>
        <f t="shared" si="49"/>
        <v>60.017959183673469</v>
      </c>
      <c r="Q800" t="s">
        <v>2039</v>
      </c>
      <c r="R800" t="s">
        <v>2040</v>
      </c>
      <c r="S800" s="9">
        <f t="shared" si="50"/>
        <v>41060.208333333336</v>
      </c>
      <c r="T800" s="9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>
        <f t="shared" si="49"/>
        <v>1</v>
      </c>
      <c r="Q801" t="s">
        <v>2039</v>
      </c>
      <c r="R801" t="s">
        <v>2040</v>
      </c>
      <c r="S801" s="9">
        <f t="shared" si="50"/>
        <v>42399.25</v>
      </c>
      <c r="T801" s="9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>
        <f t="shared" si="49"/>
        <v>44.028301886792455</v>
      </c>
      <c r="Q802" t="s">
        <v>2035</v>
      </c>
      <c r="R802" t="s">
        <v>2036</v>
      </c>
      <c r="S802" s="9">
        <f t="shared" si="50"/>
        <v>42167.208333333328</v>
      </c>
      <c r="T802" s="9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>
        <f t="shared" si="49"/>
        <v>86.028169014084511</v>
      </c>
      <c r="Q803" t="s">
        <v>2054</v>
      </c>
      <c r="R803" t="s">
        <v>2055</v>
      </c>
      <c r="S803" s="9">
        <f t="shared" si="50"/>
        <v>43830.25</v>
      </c>
      <c r="T803" s="9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>
        <f t="shared" si="49"/>
        <v>28.012875536480685</v>
      </c>
      <c r="Q804" t="s">
        <v>2054</v>
      </c>
      <c r="R804" t="s">
        <v>2055</v>
      </c>
      <c r="S804" s="9">
        <f t="shared" si="50"/>
        <v>43650.208333333328</v>
      </c>
      <c r="T804" s="9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>
        <f t="shared" si="49"/>
        <v>32.050458715596328</v>
      </c>
      <c r="Q805" t="s">
        <v>2039</v>
      </c>
      <c r="R805" t="s">
        <v>2040</v>
      </c>
      <c r="S805" s="9">
        <f t="shared" si="50"/>
        <v>43492.25</v>
      </c>
      <c r="T805" s="9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>
        <f t="shared" si="49"/>
        <v>73.611940298507463</v>
      </c>
      <c r="Q806" t="s">
        <v>2035</v>
      </c>
      <c r="R806" t="s">
        <v>2036</v>
      </c>
      <c r="S806" s="9">
        <f t="shared" si="50"/>
        <v>43102.25</v>
      </c>
      <c r="T806" s="9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>
        <f t="shared" si="49"/>
        <v>108.71052631578948</v>
      </c>
      <c r="Q807" t="s">
        <v>2041</v>
      </c>
      <c r="R807" t="s">
        <v>2042</v>
      </c>
      <c r="S807" s="9">
        <f t="shared" si="50"/>
        <v>41958.25</v>
      </c>
      <c r="T807" s="9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>
        <f t="shared" si="49"/>
        <v>42.97674418604651</v>
      </c>
      <c r="Q808" t="s">
        <v>2041</v>
      </c>
      <c r="R808" t="s">
        <v>2044</v>
      </c>
      <c r="S808" s="9">
        <f t="shared" si="50"/>
        <v>40973.25</v>
      </c>
      <c r="T808" s="9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>
        <f t="shared" si="49"/>
        <v>83.315789473684205</v>
      </c>
      <c r="Q809" t="s">
        <v>2039</v>
      </c>
      <c r="R809" t="s">
        <v>2040</v>
      </c>
      <c r="S809" s="9">
        <f t="shared" si="50"/>
        <v>43753.208333333328</v>
      </c>
      <c r="T809" s="9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>
        <f t="shared" si="49"/>
        <v>42</v>
      </c>
      <c r="Q810" t="s">
        <v>2033</v>
      </c>
      <c r="R810" t="s">
        <v>2034</v>
      </c>
      <c r="S810" s="9">
        <f t="shared" si="50"/>
        <v>42507.208333333328</v>
      </c>
      <c r="T810" s="9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>
        <f t="shared" si="49"/>
        <v>55.927601809954751</v>
      </c>
      <c r="Q811" t="s">
        <v>2041</v>
      </c>
      <c r="R811" t="s">
        <v>2042</v>
      </c>
      <c r="S811" s="9">
        <f t="shared" si="50"/>
        <v>41135.208333333336</v>
      </c>
      <c r="T811" s="9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>
        <f t="shared" si="49"/>
        <v>105.03681885125184</v>
      </c>
      <c r="Q812" t="s">
        <v>2039</v>
      </c>
      <c r="R812" t="s">
        <v>2040</v>
      </c>
      <c r="S812" s="9">
        <f t="shared" si="50"/>
        <v>43067.25</v>
      </c>
      <c r="T812" s="9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>
        <f t="shared" si="49"/>
        <v>48</v>
      </c>
      <c r="Q813" t="s">
        <v>2050</v>
      </c>
      <c r="R813" t="s">
        <v>2051</v>
      </c>
      <c r="S813" s="9">
        <f t="shared" si="50"/>
        <v>42378.25</v>
      </c>
      <c r="T813" s="9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>
        <f t="shared" si="49"/>
        <v>112.66176470588235</v>
      </c>
      <c r="Q814" t="s">
        <v>2047</v>
      </c>
      <c r="R814" t="s">
        <v>2048</v>
      </c>
      <c r="S814" s="9">
        <f t="shared" si="50"/>
        <v>43206.208333333328</v>
      </c>
      <c r="T814" s="9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>
        <f t="shared" si="49"/>
        <v>81.944444444444443</v>
      </c>
      <c r="Q815" t="s">
        <v>2050</v>
      </c>
      <c r="R815" t="s">
        <v>2051</v>
      </c>
      <c r="S815" s="9">
        <f t="shared" si="50"/>
        <v>41148.208333333336</v>
      </c>
      <c r="T815" s="9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>
        <f t="shared" si="49"/>
        <v>64.049180327868854</v>
      </c>
      <c r="Q816" t="s">
        <v>2035</v>
      </c>
      <c r="R816" t="s">
        <v>2036</v>
      </c>
      <c r="S816" s="9">
        <f t="shared" si="50"/>
        <v>42517.208333333328</v>
      </c>
      <c r="T816" s="9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>
        <f t="shared" si="49"/>
        <v>106.39097744360902</v>
      </c>
      <c r="Q817" t="s">
        <v>2035</v>
      </c>
      <c r="R817" t="s">
        <v>2036</v>
      </c>
      <c r="S817" s="9">
        <f t="shared" si="50"/>
        <v>43068.25</v>
      </c>
      <c r="T817" s="9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>
        <f t="shared" si="49"/>
        <v>76.011249497790274</v>
      </c>
      <c r="Q818" t="s">
        <v>2039</v>
      </c>
      <c r="R818" t="s">
        <v>2040</v>
      </c>
      <c r="S818" s="9">
        <f t="shared" si="50"/>
        <v>41680.25</v>
      </c>
      <c r="T818" s="9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>
        <f t="shared" si="49"/>
        <v>111.07246376811594</v>
      </c>
      <c r="Q819" t="s">
        <v>2047</v>
      </c>
      <c r="R819" t="s">
        <v>2048</v>
      </c>
      <c r="S819" s="9">
        <f t="shared" si="50"/>
        <v>43589.208333333328</v>
      </c>
      <c r="T819" s="9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>
        <f t="shared" si="49"/>
        <v>95.936170212765958</v>
      </c>
      <c r="Q820" t="s">
        <v>2039</v>
      </c>
      <c r="R820" t="s">
        <v>2040</v>
      </c>
      <c r="S820" s="9">
        <f t="shared" si="50"/>
        <v>43486.25</v>
      </c>
      <c r="T820" s="9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>
        <f t="shared" si="49"/>
        <v>43.043010752688176</v>
      </c>
      <c r="Q821" t="s">
        <v>2050</v>
      </c>
      <c r="R821" t="s">
        <v>2051</v>
      </c>
      <c r="S821" s="9">
        <f t="shared" si="50"/>
        <v>41237.25</v>
      </c>
      <c r="T821" s="9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>
        <f t="shared" si="49"/>
        <v>67.966666666666669</v>
      </c>
      <c r="Q822" t="s">
        <v>2035</v>
      </c>
      <c r="R822" t="s">
        <v>2036</v>
      </c>
      <c r="S822" s="9">
        <f t="shared" si="50"/>
        <v>43310.208333333328</v>
      </c>
      <c r="T822" s="9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>
        <f t="shared" si="49"/>
        <v>89.991428571428571</v>
      </c>
      <c r="Q823" t="s">
        <v>2041</v>
      </c>
      <c r="R823" t="s">
        <v>2042</v>
      </c>
      <c r="S823" s="9">
        <f t="shared" si="50"/>
        <v>42794.25</v>
      </c>
      <c r="T823" s="9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>
        <f t="shared" si="49"/>
        <v>58.095238095238095</v>
      </c>
      <c r="Q824" t="s">
        <v>2035</v>
      </c>
      <c r="R824" t="s">
        <v>2036</v>
      </c>
      <c r="S824" s="9">
        <f t="shared" si="50"/>
        <v>41698.25</v>
      </c>
      <c r="T824" s="9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>
        <f t="shared" si="49"/>
        <v>83.996875000000003</v>
      </c>
      <c r="Q825" t="s">
        <v>2035</v>
      </c>
      <c r="R825" t="s">
        <v>2036</v>
      </c>
      <c r="S825" s="9">
        <f t="shared" si="50"/>
        <v>41892.208333333336</v>
      </c>
      <c r="T825" s="9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>
        <f t="shared" si="49"/>
        <v>88.853503184713375</v>
      </c>
      <c r="Q826" t="s">
        <v>2047</v>
      </c>
      <c r="R826" t="s">
        <v>2048</v>
      </c>
      <c r="S826" s="9">
        <f t="shared" si="50"/>
        <v>40348.208333333336</v>
      </c>
      <c r="T826" s="9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>
        <f t="shared" si="49"/>
        <v>65.963917525773198</v>
      </c>
      <c r="Q827" t="s">
        <v>2041</v>
      </c>
      <c r="R827" t="s">
        <v>2052</v>
      </c>
      <c r="S827" s="9">
        <f t="shared" si="50"/>
        <v>42941.208333333328</v>
      </c>
      <c r="T827" s="9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>
        <f t="shared" si="49"/>
        <v>74.804878048780495</v>
      </c>
      <c r="Q828" t="s">
        <v>2039</v>
      </c>
      <c r="R828" t="s">
        <v>2040</v>
      </c>
      <c r="S828" s="9">
        <f t="shared" si="50"/>
        <v>40525.25</v>
      </c>
      <c r="T828" s="9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>
        <f t="shared" si="49"/>
        <v>69.98571428571428</v>
      </c>
      <c r="Q829" t="s">
        <v>2041</v>
      </c>
      <c r="R829" t="s">
        <v>2044</v>
      </c>
      <c r="S829" s="9">
        <f t="shared" si="50"/>
        <v>40666.208333333336</v>
      </c>
      <c r="T829" s="9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>
        <f t="shared" si="49"/>
        <v>32.006493506493506</v>
      </c>
      <c r="Q830" t="s">
        <v>2039</v>
      </c>
      <c r="R830" t="s">
        <v>2040</v>
      </c>
      <c r="S830" s="9">
        <f t="shared" si="50"/>
        <v>43340.208333333328</v>
      </c>
      <c r="T830" s="9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>
        <f t="shared" si="49"/>
        <v>64.727272727272734</v>
      </c>
      <c r="Q831" t="s">
        <v>2039</v>
      </c>
      <c r="R831" t="s">
        <v>2040</v>
      </c>
      <c r="S831" s="9">
        <f t="shared" si="50"/>
        <v>42164.208333333328</v>
      </c>
      <c r="T831" s="9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>
        <f t="shared" si="49"/>
        <v>24.998110087408456</v>
      </c>
      <c r="Q832" t="s">
        <v>2039</v>
      </c>
      <c r="R832" t="s">
        <v>2040</v>
      </c>
      <c r="S832" s="9">
        <f t="shared" si="50"/>
        <v>43103.25</v>
      </c>
      <c r="T832" s="9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>
        <f t="shared" si="49"/>
        <v>104.97764070932922</v>
      </c>
      <c r="Q833" t="s">
        <v>2054</v>
      </c>
      <c r="R833" t="s">
        <v>2055</v>
      </c>
      <c r="S833" s="9">
        <f t="shared" si="50"/>
        <v>40994.208333333336</v>
      </c>
      <c r="T833" s="9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>
        <f t="shared" si="49"/>
        <v>64.987878787878785</v>
      </c>
      <c r="Q834" t="s">
        <v>2047</v>
      </c>
      <c r="R834" t="s">
        <v>2059</v>
      </c>
      <c r="S834" s="9">
        <f t="shared" si="50"/>
        <v>42299.208333333328</v>
      </c>
      <c r="T834" s="9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(E835/D835)</f>
        <v>1.5769117647058823</v>
      </c>
      <c r="P835">
        <f t="shared" ref="P835:P898" si="53">E836/G836</f>
        <v>94.352941176470594</v>
      </c>
      <c r="Q835" t="s">
        <v>2047</v>
      </c>
      <c r="R835" t="s">
        <v>2059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>
        <f t="shared" si="53"/>
        <v>44.001706484641637</v>
      </c>
      <c r="Q836" t="s">
        <v>2039</v>
      </c>
      <c r="R836" t="s">
        <v>2040</v>
      </c>
      <c r="S836" s="9">
        <f t="shared" si="54"/>
        <v>41448.208333333336</v>
      </c>
      <c r="T836" s="9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>
        <f t="shared" si="53"/>
        <v>64.744680851063833</v>
      </c>
      <c r="Q837" t="s">
        <v>2037</v>
      </c>
      <c r="R837" t="s">
        <v>2038</v>
      </c>
      <c r="S837" s="9">
        <f t="shared" si="54"/>
        <v>42063.25</v>
      </c>
      <c r="T837" s="9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>
        <f t="shared" si="53"/>
        <v>84.00667779632721</v>
      </c>
      <c r="Q838" t="s">
        <v>2035</v>
      </c>
      <c r="R838" t="s">
        <v>2045</v>
      </c>
      <c r="S838" s="9">
        <f t="shared" si="54"/>
        <v>40214.25</v>
      </c>
      <c r="T838" s="9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>
        <f t="shared" si="53"/>
        <v>34.061302681992338</v>
      </c>
      <c r="Q839" t="s">
        <v>2035</v>
      </c>
      <c r="R839" t="s">
        <v>2058</v>
      </c>
      <c r="S839" s="9">
        <f t="shared" si="54"/>
        <v>40629.208333333336</v>
      </c>
      <c r="T839" s="9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>
        <f t="shared" si="53"/>
        <v>93.273885350318466</v>
      </c>
      <c r="Q840" t="s">
        <v>2039</v>
      </c>
      <c r="R840" t="s">
        <v>2040</v>
      </c>
      <c r="S840" s="9">
        <f t="shared" si="54"/>
        <v>43370.208333333328</v>
      </c>
      <c r="T840" s="9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>
        <f t="shared" si="53"/>
        <v>32.998301726577978</v>
      </c>
      <c r="Q841" t="s">
        <v>2041</v>
      </c>
      <c r="R841" t="s">
        <v>2042</v>
      </c>
      <c r="S841" s="9">
        <f t="shared" si="54"/>
        <v>41715.208333333336</v>
      </c>
      <c r="T841" s="9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>
        <f t="shared" si="53"/>
        <v>83.812903225806451</v>
      </c>
      <c r="Q842" t="s">
        <v>2039</v>
      </c>
      <c r="R842" t="s">
        <v>2040</v>
      </c>
      <c r="S842" s="9">
        <f t="shared" si="54"/>
        <v>41836.208333333336</v>
      </c>
      <c r="T842" s="9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>
        <f t="shared" si="53"/>
        <v>63.992424242424242</v>
      </c>
      <c r="Q843" t="s">
        <v>2037</v>
      </c>
      <c r="R843" t="s">
        <v>2038</v>
      </c>
      <c r="S843" s="9">
        <f t="shared" si="54"/>
        <v>42419.25</v>
      </c>
      <c r="T843" s="9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>
        <f t="shared" si="53"/>
        <v>81.909090909090907</v>
      </c>
      <c r="Q844" t="s">
        <v>2037</v>
      </c>
      <c r="R844" t="s">
        <v>2046</v>
      </c>
      <c r="S844" s="9">
        <f t="shared" si="54"/>
        <v>43266.208333333328</v>
      </c>
      <c r="T844" s="9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>
        <f t="shared" si="53"/>
        <v>93.053191489361708</v>
      </c>
      <c r="Q845" t="s">
        <v>2054</v>
      </c>
      <c r="R845" t="s">
        <v>2055</v>
      </c>
      <c r="S845" s="9">
        <f t="shared" si="54"/>
        <v>43338.208333333328</v>
      </c>
      <c r="T845" s="9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>
        <f t="shared" si="53"/>
        <v>101.98449039881831</v>
      </c>
      <c r="Q846" t="s">
        <v>2041</v>
      </c>
      <c r="R846" t="s">
        <v>2042</v>
      </c>
      <c r="S846" s="9">
        <f t="shared" si="54"/>
        <v>40930.25</v>
      </c>
      <c r="T846" s="9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>
        <f t="shared" si="53"/>
        <v>105.9375</v>
      </c>
      <c r="Q847" t="s">
        <v>2037</v>
      </c>
      <c r="R847" t="s">
        <v>2038</v>
      </c>
      <c r="S847" s="9">
        <f t="shared" si="54"/>
        <v>43235.208333333328</v>
      </c>
      <c r="T847" s="9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>
        <f t="shared" si="53"/>
        <v>101.58181818181818</v>
      </c>
      <c r="Q848" t="s">
        <v>2037</v>
      </c>
      <c r="R848" t="s">
        <v>2038</v>
      </c>
      <c r="S848" s="9">
        <f t="shared" si="54"/>
        <v>43302.208333333328</v>
      </c>
      <c r="T848" s="9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>
        <f t="shared" si="53"/>
        <v>62.970930232558139</v>
      </c>
      <c r="Q849" t="s">
        <v>2033</v>
      </c>
      <c r="R849" t="s">
        <v>2034</v>
      </c>
      <c r="S849" s="9">
        <f t="shared" si="54"/>
        <v>43107.25</v>
      </c>
      <c r="T849" s="9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>
        <f t="shared" si="53"/>
        <v>29.045602605863191</v>
      </c>
      <c r="Q850" t="s">
        <v>2041</v>
      </c>
      <c r="R850" t="s">
        <v>2044</v>
      </c>
      <c r="S850" s="9">
        <f t="shared" si="54"/>
        <v>40341.208333333336</v>
      </c>
      <c r="T850" s="9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>
        <f t="shared" si="53"/>
        <v>1</v>
      </c>
      <c r="Q851" t="s">
        <v>2035</v>
      </c>
      <c r="R851" t="s">
        <v>2045</v>
      </c>
      <c r="S851" s="9">
        <f t="shared" si="54"/>
        <v>40948.25</v>
      </c>
      <c r="T851" s="9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>
        <f t="shared" si="53"/>
        <v>77.924999999999997</v>
      </c>
      <c r="Q852" t="s">
        <v>2035</v>
      </c>
      <c r="R852" t="s">
        <v>2036</v>
      </c>
      <c r="S852" s="9">
        <f t="shared" si="54"/>
        <v>40866.25</v>
      </c>
      <c r="T852" s="9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>
        <f t="shared" si="53"/>
        <v>80.806451612903231</v>
      </c>
      <c r="Q853" t="s">
        <v>2035</v>
      </c>
      <c r="R853" t="s">
        <v>2043</v>
      </c>
      <c r="S853" s="9">
        <f t="shared" si="54"/>
        <v>41031.208333333336</v>
      </c>
      <c r="T853" s="9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>
        <f t="shared" si="53"/>
        <v>76.006816632583508</v>
      </c>
      <c r="Q854" t="s">
        <v>2050</v>
      </c>
      <c r="R854" t="s">
        <v>2051</v>
      </c>
      <c r="S854" s="9">
        <f t="shared" si="54"/>
        <v>40740.208333333336</v>
      </c>
      <c r="T854" s="9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>
        <f t="shared" si="53"/>
        <v>72.993613824192337</v>
      </c>
      <c r="Q855" t="s">
        <v>2035</v>
      </c>
      <c r="R855" t="s">
        <v>2045</v>
      </c>
      <c r="S855" s="9">
        <f t="shared" si="54"/>
        <v>40714.208333333336</v>
      </c>
      <c r="T855" s="9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>
        <f t="shared" si="53"/>
        <v>53</v>
      </c>
      <c r="Q856" t="s">
        <v>2047</v>
      </c>
      <c r="R856" t="s">
        <v>2053</v>
      </c>
      <c r="S856" s="9">
        <f t="shared" si="54"/>
        <v>43787.25</v>
      </c>
      <c r="T856" s="9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>
        <f t="shared" si="53"/>
        <v>54.164556962025316</v>
      </c>
      <c r="Q857" t="s">
        <v>2039</v>
      </c>
      <c r="R857" t="s">
        <v>2040</v>
      </c>
      <c r="S857" s="9">
        <f t="shared" si="54"/>
        <v>40712.208333333336</v>
      </c>
      <c r="T857" s="9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>
        <f t="shared" si="53"/>
        <v>32.946666666666665</v>
      </c>
      <c r="Q858" t="s">
        <v>2033</v>
      </c>
      <c r="R858" t="s">
        <v>2034</v>
      </c>
      <c r="S858" s="9">
        <f t="shared" si="54"/>
        <v>41023.208333333336</v>
      </c>
      <c r="T858" s="9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>
        <f t="shared" si="53"/>
        <v>79.371428571428567</v>
      </c>
      <c r="Q859" t="s">
        <v>2041</v>
      </c>
      <c r="R859" t="s">
        <v>2052</v>
      </c>
      <c r="S859" s="9">
        <f t="shared" si="54"/>
        <v>40944.25</v>
      </c>
      <c r="T859" s="9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>
        <f t="shared" si="53"/>
        <v>41.174603174603178</v>
      </c>
      <c r="Q860" t="s">
        <v>2033</v>
      </c>
      <c r="R860" t="s">
        <v>2034</v>
      </c>
      <c r="S860" s="9">
        <f t="shared" si="54"/>
        <v>43211.208333333328</v>
      </c>
      <c r="T860" s="9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>
        <f t="shared" si="53"/>
        <v>77.430769230769229</v>
      </c>
      <c r="Q861" t="s">
        <v>2039</v>
      </c>
      <c r="R861" t="s">
        <v>2040</v>
      </c>
      <c r="S861" s="9">
        <f t="shared" si="54"/>
        <v>41334.25</v>
      </c>
      <c r="T861" s="9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>
        <f t="shared" si="53"/>
        <v>57.159509202453989</v>
      </c>
      <c r="Q862" t="s">
        <v>2037</v>
      </c>
      <c r="R862" t="s">
        <v>2046</v>
      </c>
      <c r="S862" s="9">
        <f t="shared" si="54"/>
        <v>43515.25</v>
      </c>
      <c r="T862" s="9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>
        <f t="shared" si="53"/>
        <v>77.17647058823529</v>
      </c>
      <c r="Q863" t="s">
        <v>2039</v>
      </c>
      <c r="R863" t="s">
        <v>2040</v>
      </c>
      <c r="S863" s="9">
        <f t="shared" si="54"/>
        <v>40258.208333333336</v>
      </c>
      <c r="T863" s="9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>
        <f t="shared" si="53"/>
        <v>24.953917050691246</v>
      </c>
      <c r="Q864" t="s">
        <v>2039</v>
      </c>
      <c r="R864" t="s">
        <v>2040</v>
      </c>
      <c r="S864" s="9">
        <f t="shared" si="54"/>
        <v>40756.208333333336</v>
      </c>
      <c r="T864" s="9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>
        <f t="shared" si="53"/>
        <v>97.18</v>
      </c>
      <c r="Q865" t="s">
        <v>2041</v>
      </c>
      <c r="R865" t="s">
        <v>2060</v>
      </c>
      <c r="S865" s="9">
        <f t="shared" si="54"/>
        <v>42172.208333333328</v>
      </c>
      <c r="T865" s="9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>
        <f t="shared" si="53"/>
        <v>46.000916870415651</v>
      </c>
      <c r="Q866" t="s">
        <v>2041</v>
      </c>
      <c r="R866" t="s">
        <v>2052</v>
      </c>
      <c r="S866" s="9">
        <f t="shared" si="54"/>
        <v>42601.208333333328</v>
      </c>
      <c r="T866" s="9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>
        <f t="shared" si="53"/>
        <v>88.023385300668153</v>
      </c>
      <c r="Q867" t="s">
        <v>2039</v>
      </c>
      <c r="R867" t="s">
        <v>2040</v>
      </c>
      <c r="S867" s="9">
        <f t="shared" si="54"/>
        <v>41897.208333333336</v>
      </c>
      <c r="T867" s="9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>
        <f t="shared" si="53"/>
        <v>25.99</v>
      </c>
      <c r="Q868" t="s">
        <v>2054</v>
      </c>
      <c r="R868" t="s">
        <v>2055</v>
      </c>
      <c r="S868" s="9">
        <f t="shared" si="54"/>
        <v>40671.208333333336</v>
      </c>
      <c r="T868" s="9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>
        <f t="shared" si="53"/>
        <v>102.69047619047619</v>
      </c>
      <c r="Q869" t="s">
        <v>2033</v>
      </c>
      <c r="R869" t="s">
        <v>2034</v>
      </c>
      <c r="S869" s="9">
        <f t="shared" si="54"/>
        <v>43382.208333333328</v>
      </c>
      <c r="T869" s="9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>
        <f t="shared" si="53"/>
        <v>72.958174904942965</v>
      </c>
      <c r="Q870" t="s">
        <v>2039</v>
      </c>
      <c r="R870" t="s">
        <v>2040</v>
      </c>
      <c r="S870" s="9">
        <f t="shared" si="54"/>
        <v>41559.208333333336</v>
      </c>
      <c r="T870" s="9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>
        <f t="shared" si="53"/>
        <v>57.190082644628099</v>
      </c>
      <c r="Q871" t="s">
        <v>2041</v>
      </c>
      <c r="R871" t="s">
        <v>2044</v>
      </c>
      <c r="S871" s="9">
        <f t="shared" si="54"/>
        <v>40350.208333333336</v>
      </c>
      <c r="T871" s="9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>
        <f t="shared" si="53"/>
        <v>84.013793103448279</v>
      </c>
      <c r="Q872" t="s">
        <v>2039</v>
      </c>
      <c r="R872" t="s">
        <v>2040</v>
      </c>
      <c r="S872" s="9">
        <f t="shared" si="54"/>
        <v>42240.208333333328</v>
      </c>
      <c r="T872" s="9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>
        <f t="shared" si="53"/>
        <v>98.666666666666671</v>
      </c>
      <c r="Q873" t="s">
        <v>2039</v>
      </c>
      <c r="R873" t="s">
        <v>2040</v>
      </c>
      <c r="S873" s="9">
        <f t="shared" si="54"/>
        <v>43040.208333333328</v>
      </c>
      <c r="T873" s="9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>
        <f t="shared" si="53"/>
        <v>42.007419183889773</v>
      </c>
      <c r="Q874" t="s">
        <v>2041</v>
      </c>
      <c r="R874" t="s">
        <v>2063</v>
      </c>
      <c r="S874" s="9">
        <f t="shared" si="54"/>
        <v>43346.208333333328</v>
      </c>
      <c r="T874" s="9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>
        <f t="shared" si="53"/>
        <v>32.002753556677376</v>
      </c>
      <c r="Q875" t="s">
        <v>2054</v>
      </c>
      <c r="R875" t="s">
        <v>2055</v>
      </c>
      <c r="S875" s="9">
        <f t="shared" si="54"/>
        <v>41647.25</v>
      </c>
      <c r="T875" s="9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>
        <f t="shared" si="53"/>
        <v>81.567164179104481</v>
      </c>
      <c r="Q876" t="s">
        <v>2054</v>
      </c>
      <c r="R876" t="s">
        <v>2055</v>
      </c>
      <c r="S876" s="9">
        <f t="shared" si="54"/>
        <v>40291.208333333336</v>
      </c>
      <c r="T876" s="9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>
        <f t="shared" si="53"/>
        <v>37.035087719298247</v>
      </c>
      <c r="Q877" t="s">
        <v>2035</v>
      </c>
      <c r="R877" t="s">
        <v>2036</v>
      </c>
      <c r="S877" s="9">
        <f t="shared" si="54"/>
        <v>40556.25</v>
      </c>
      <c r="T877" s="9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>
        <f t="shared" si="53"/>
        <v>103.033360455655</v>
      </c>
      <c r="Q878" t="s">
        <v>2054</v>
      </c>
      <c r="R878" t="s">
        <v>2055</v>
      </c>
      <c r="S878" s="9">
        <f t="shared" si="54"/>
        <v>43624.208333333328</v>
      </c>
      <c r="T878" s="9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>
        <f t="shared" si="53"/>
        <v>84.333333333333329</v>
      </c>
      <c r="Q879" t="s">
        <v>2033</v>
      </c>
      <c r="R879" t="s">
        <v>2034</v>
      </c>
      <c r="S879" s="9">
        <f t="shared" si="54"/>
        <v>42577.208333333328</v>
      </c>
      <c r="T879" s="9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>
        <f t="shared" si="53"/>
        <v>102.60377358490567</v>
      </c>
      <c r="Q880" t="s">
        <v>2035</v>
      </c>
      <c r="R880" t="s">
        <v>2057</v>
      </c>
      <c r="S880" s="9">
        <f t="shared" si="54"/>
        <v>43845.25</v>
      </c>
      <c r="T880" s="9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>
        <f t="shared" si="53"/>
        <v>79.992129246064621</v>
      </c>
      <c r="Q881" t="s">
        <v>2047</v>
      </c>
      <c r="R881" t="s">
        <v>2048</v>
      </c>
      <c r="S881" s="9">
        <f t="shared" si="54"/>
        <v>42788.25</v>
      </c>
      <c r="T881" s="9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>
        <f t="shared" si="53"/>
        <v>70.055309734513273</v>
      </c>
      <c r="Q882" t="s">
        <v>2035</v>
      </c>
      <c r="R882" t="s">
        <v>2043</v>
      </c>
      <c r="S882" s="9">
        <f t="shared" si="54"/>
        <v>43667.208333333328</v>
      </c>
      <c r="T882" s="9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>
        <f t="shared" si="53"/>
        <v>37</v>
      </c>
      <c r="Q883" t="s">
        <v>2039</v>
      </c>
      <c r="R883" t="s">
        <v>2040</v>
      </c>
      <c r="S883" s="9">
        <f t="shared" si="54"/>
        <v>42194.208333333328</v>
      </c>
      <c r="T883" s="9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>
        <f t="shared" si="53"/>
        <v>41.911917098445599</v>
      </c>
      <c r="Q884" t="s">
        <v>2039</v>
      </c>
      <c r="R884" t="s">
        <v>2040</v>
      </c>
      <c r="S884" s="9">
        <f t="shared" si="54"/>
        <v>42025.25</v>
      </c>
      <c r="T884" s="9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>
        <f t="shared" si="53"/>
        <v>57.992576882290564</v>
      </c>
      <c r="Q885" t="s">
        <v>2041</v>
      </c>
      <c r="R885" t="s">
        <v>2052</v>
      </c>
      <c r="S885" s="9">
        <f t="shared" si="54"/>
        <v>40323.208333333336</v>
      </c>
      <c r="T885" s="9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>
        <f t="shared" si="53"/>
        <v>40.942307692307693</v>
      </c>
      <c r="Q886" t="s">
        <v>2039</v>
      </c>
      <c r="R886" t="s">
        <v>2040</v>
      </c>
      <c r="S886" s="9">
        <f t="shared" si="54"/>
        <v>41763.208333333336</v>
      </c>
      <c r="T886" s="9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>
        <f t="shared" si="53"/>
        <v>69.9972602739726</v>
      </c>
      <c r="Q887" t="s">
        <v>2039</v>
      </c>
      <c r="R887" t="s">
        <v>2040</v>
      </c>
      <c r="S887" s="9">
        <f t="shared" si="54"/>
        <v>40335.208333333336</v>
      </c>
      <c r="T887" s="9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>
        <f t="shared" si="53"/>
        <v>73.838709677419359</v>
      </c>
      <c r="Q888" t="s">
        <v>2035</v>
      </c>
      <c r="R888" t="s">
        <v>2045</v>
      </c>
      <c r="S888" s="9">
        <f t="shared" si="54"/>
        <v>40416.208333333336</v>
      </c>
      <c r="T888" s="9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>
        <f t="shared" si="53"/>
        <v>41.979310344827589</v>
      </c>
      <c r="Q889" t="s">
        <v>2039</v>
      </c>
      <c r="R889" t="s">
        <v>2040</v>
      </c>
      <c r="S889" s="9">
        <f t="shared" si="54"/>
        <v>42202.208333333328</v>
      </c>
      <c r="T889" s="9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>
        <f t="shared" si="53"/>
        <v>77.93442622950819</v>
      </c>
      <c r="Q890" t="s">
        <v>2039</v>
      </c>
      <c r="R890" t="s">
        <v>2040</v>
      </c>
      <c r="S890" s="9">
        <f t="shared" si="54"/>
        <v>42836.208333333328</v>
      </c>
      <c r="T890" s="9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>
        <f t="shared" si="53"/>
        <v>106.01972789115646</v>
      </c>
      <c r="Q891" t="s">
        <v>2035</v>
      </c>
      <c r="R891" t="s">
        <v>2043</v>
      </c>
      <c r="S891" s="9">
        <f t="shared" si="54"/>
        <v>41710.208333333336</v>
      </c>
      <c r="T891" s="9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>
        <f t="shared" si="53"/>
        <v>47.018181818181816</v>
      </c>
      <c r="Q892" t="s">
        <v>2035</v>
      </c>
      <c r="R892" t="s">
        <v>2045</v>
      </c>
      <c r="S892" s="9">
        <f t="shared" si="54"/>
        <v>43640.208333333328</v>
      </c>
      <c r="T892" s="9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>
        <f t="shared" si="53"/>
        <v>76.016483516483518</v>
      </c>
      <c r="Q893" t="s">
        <v>2041</v>
      </c>
      <c r="R893" t="s">
        <v>2042</v>
      </c>
      <c r="S893" s="9">
        <f t="shared" si="54"/>
        <v>40880.25</v>
      </c>
      <c r="T893" s="9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>
        <f t="shared" si="53"/>
        <v>54.120603015075375</v>
      </c>
      <c r="Q894" t="s">
        <v>2047</v>
      </c>
      <c r="R894" t="s">
        <v>2059</v>
      </c>
      <c r="S894" s="9">
        <f t="shared" si="54"/>
        <v>40319.208333333336</v>
      </c>
      <c r="T894" s="9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>
        <f t="shared" si="53"/>
        <v>57.285714285714285</v>
      </c>
      <c r="Q895" t="s">
        <v>2041</v>
      </c>
      <c r="R895" t="s">
        <v>2042</v>
      </c>
      <c r="S895" s="9">
        <f t="shared" si="54"/>
        <v>42170.208333333328</v>
      </c>
      <c r="T895" s="9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>
        <f t="shared" si="53"/>
        <v>103.81308411214954</v>
      </c>
      <c r="Q896" t="s">
        <v>2041</v>
      </c>
      <c r="R896" t="s">
        <v>2060</v>
      </c>
      <c r="S896" s="9">
        <f t="shared" si="54"/>
        <v>41466.208333333336</v>
      </c>
      <c r="T896" s="9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>
        <f t="shared" si="53"/>
        <v>105.02602739726028</v>
      </c>
      <c r="Q897" t="s">
        <v>2039</v>
      </c>
      <c r="R897" t="s">
        <v>2040</v>
      </c>
      <c r="S897" s="9">
        <f t="shared" si="54"/>
        <v>43134.25</v>
      </c>
      <c r="T897" s="9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>
        <f t="shared" si="53"/>
        <v>90.259259259259252</v>
      </c>
      <c r="Q898" t="s">
        <v>2033</v>
      </c>
      <c r="R898" t="s">
        <v>2034</v>
      </c>
      <c r="S898" s="9">
        <f t="shared" si="54"/>
        <v>40738.208333333336</v>
      </c>
      <c r="T898" s="9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(E899/D899)</f>
        <v>0.27693181818181817</v>
      </c>
      <c r="P899">
        <f t="shared" ref="P899:P962" si="57">E900/G900</f>
        <v>76.978705978705975</v>
      </c>
      <c r="Q899" t="s">
        <v>2039</v>
      </c>
      <c r="R899" t="s">
        <v>2040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>
        <f t="shared" si="57"/>
        <v>102.60162601626017</v>
      </c>
      <c r="Q900" t="s">
        <v>2041</v>
      </c>
      <c r="R900" t="s">
        <v>2042</v>
      </c>
      <c r="S900" s="9">
        <f t="shared" si="58"/>
        <v>43815.25</v>
      </c>
      <c r="T900" s="9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>
        <f t="shared" si="57"/>
        <v>2</v>
      </c>
      <c r="Q901" t="s">
        <v>2035</v>
      </c>
      <c r="R901" t="s">
        <v>2058</v>
      </c>
      <c r="S901" s="9">
        <f t="shared" si="58"/>
        <v>41554.208333333336</v>
      </c>
      <c r="T901" s="9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>
        <f t="shared" si="57"/>
        <v>55.0062893081761</v>
      </c>
      <c r="Q902" t="s">
        <v>2037</v>
      </c>
      <c r="R902" t="s">
        <v>2038</v>
      </c>
      <c r="S902" s="9">
        <f t="shared" si="58"/>
        <v>41901.208333333336</v>
      </c>
      <c r="T902" s="9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>
        <f t="shared" si="57"/>
        <v>32.127272727272725</v>
      </c>
      <c r="Q903" t="s">
        <v>2035</v>
      </c>
      <c r="R903" t="s">
        <v>2036</v>
      </c>
      <c r="S903" s="9">
        <f t="shared" si="58"/>
        <v>43298.208333333328</v>
      </c>
      <c r="T903" s="9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>
        <f t="shared" si="57"/>
        <v>50.642857142857146</v>
      </c>
      <c r="Q904" t="s">
        <v>2037</v>
      </c>
      <c r="R904" t="s">
        <v>2038</v>
      </c>
      <c r="S904" s="9">
        <f t="shared" si="58"/>
        <v>42399.25</v>
      </c>
      <c r="T904" s="9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>
        <f t="shared" si="57"/>
        <v>49.6875</v>
      </c>
      <c r="Q905" t="s">
        <v>2047</v>
      </c>
      <c r="R905" t="s">
        <v>2048</v>
      </c>
      <c r="S905" s="9">
        <f t="shared" si="58"/>
        <v>41034.208333333336</v>
      </c>
      <c r="T905" s="9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>
        <f t="shared" si="57"/>
        <v>54.894067796610166</v>
      </c>
      <c r="Q906" t="s">
        <v>2047</v>
      </c>
      <c r="R906" t="s">
        <v>2056</v>
      </c>
      <c r="S906" s="9">
        <f t="shared" si="58"/>
        <v>41186.208333333336</v>
      </c>
      <c r="T906" s="9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>
        <f t="shared" si="57"/>
        <v>46.931937172774866</v>
      </c>
      <c r="Q907" t="s">
        <v>2039</v>
      </c>
      <c r="R907" t="s">
        <v>2040</v>
      </c>
      <c r="S907" s="9">
        <f t="shared" si="58"/>
        <v>41536.208333333336</v>
      </c>
      <c r="T907" s="9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>
        <f t="shared" si="57"/>
        <v>44.951219512195124</v>
      </c>
      <c r="Q908" t="s">
        <v>2041</v>
      </c>
      <c r="R908" t="s">
        <v>2042</v>
      </c>
      <c r="S908" s="9">
        <f t="shared" si="58"/>
        <v>42868.208333333328</v>
      </c>
      <c r="T908" s="9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>
        <f t="shared" si="57"/>
        <v>30.99898322318251</v>
      </c>
      <c r="Q909" t="s">
        <v>2039</v>
      </c>
      <c r="R909" t="s">
        <v>2040</v>
      </c>
      <c r="S909" s="9">
        <f t="shared" si="58"/>
        <v>40660.208333333336</v>
      </c>
      <c r="T909" s="9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>
        <f t="shared" si="57"/>
        <v>107.7625</v>
      </c>
      <c r="Q910" t="s">
        <v>2050</v>
      </c>
      <c r="R910" t="s">
        <v>2051</v>
      </c>
      <c r="S910" s="9">
        <f t="shared" si="58"/>
        <v>41031.208333333336</v>
      </c>
      <c r="T910" s="9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>
        <f t="shared" si="57"/>
        <v>102.07770270270271</v>
      </c>
      <c r="Q911" t="s">
        <v>2039</v>
      </c>
      <c r="R911" t="s">
        <v>2040</v>
      </c>
      <c r="S911" s="9">
        <f t="shared" si="58"/>
        <v>43255.208333333328</v>
      </c>
      <c r="T911" s="9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>
        <f t="shared" si="57"/>
        <v>24.976190476190474</v>
      </c>
      <c r="Q912" t="s">
        <v>2039</v>
      </c>
      <c r="R912" t="s">
        <v>2040</v>
      </c>
      <c r="S912" s="9">
        <f t="shared" si="58"/>
        <v>42026.25</v>
      </c>
      <c r="T912" s="9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>
        <f t="shared" si="57"/>
        <v>79.944134078212286</v>
      </c>
      <c r="Q913" t="s">
        <v>2037</v>
      </c>
      <c r="R913" t="s">
        <v>2038</v>
      </c>
      <c r="S913" s="9">
        <f t="shared" si="58"/>
        <v>43717.208333333328</v>
      </c>
      <c r="T913" s="9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>
        <f t="shared" si="57"/>
        <v>67.946462715105156</v>
      </c>
      <c r="Q914" t="s">
        <v>2041</v>
      </c>
      <c r="R914" t="s">
        <v>2044</v>
      </c>
      <c r="S914" s="9">
        <f t="shared" si="58"/>
        <v>41157.208333333336</v>
      </c>
      <c r="T914" s="9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>
        <f t="shared" si="57"/>
        <v>26.070921985815602</v>
      </c>
      <c r="Q915" t="s">
        <v>2041</v>
      </c>
      <c r="R915" t="s">
        <v>2044</v>
      </c>
      <c r="S915" s="9">
        <f t="shared" si="58"/>
        <v>43597.208333333328</v>
      </c>
      <c r="T915" s="9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>
        <f t="shared" si="57"/>
        <v>105.0032154340836</v>
      </c>
      <c r="Q916" t="s">
        <v>2039</v>
      </c>
      <c r="R916" t="s">
        <v>2040</v>
      </c>
      <c r="S916" s="9">
        <f t="shared" si="58"/>
        <v>41490.208333333336</v>
      </c>
      <c r="T916" s="9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>
        <f t="shared" si="57"/>
        <v>25.826923076923077</v>
      </c>
      <c r="Q917" t="s">
        <v>2041</v>
      </c>
      <c r="R917" t="s">
        <v>2060</v>
      </c>
      <c r="S917" s="9">
        <f t="shared" si="58"/>
        <v>42976.208333333328</v>
      </c>
      <c r="T917" s="9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>
        <f t="shared" si="57"/>
        <v>77.666666666666671</v>
      </c>
      <c r="Q918" t="s">
        <v>2054</v>
      </c>
      <c r="R918" t="s">
        <v>2055</v>
      </c>
      <c r="S918" s="9">
        <f t="shared" si="58"/>
        <v>41991.25</v>
      </c>
      <c r="T918" s="9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>
        <f t="shared" si="57"/>
        <v>57.82692307692308</v>
      </c>
      <c r="Q919" t="s">
        <v>2041</v>
      </c>
      <c r="R919" t="s">
        <v>2052</v>
      </c>
      <c r="S919" s="9">
        <f t="shared" si="58"/>
        <v>40722.208333333336</v>
      </c>
      <c r="T919" s="9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>
        <f t="shared" si="57"/>
        <v>92.955555555555549</v>
      </c>
      <c r="Q920" t="s">
        <v>2047</v>
      </c>
      <c r="R920" t="s">
        <v>2056</v>
      </c>
      <c r="S920" s="9">
        <f t="shared" si="58"/>
        <v>41117.208333333336</v>
      </c>
      <c r="T920" s="9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>
        <f t="shared" si="57"/>
        <v>37.945098039215686</v>
      </c>
      <c r="Q921" t="s">
        <v>2039</v>
      </c>
      <c r="R921" t="s">
        <v>2040</v>
      </c>
      <c r="S921" s="9">
        <f t="shared" si="58"/>
        <v>43022.208333333328</v>
      </c>
      <c r="T921" s="9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>
        <f t="shared" si="57"/>
        <v>31.842105263157894</v>
      </c>
      <c r="Q922" t="s">
        <v>2041</v>
      </c>
      <c r="R922" t="s">
        <v>2049</v>
      </c>
      <c r="S922" s="9">
        <f t="shared" si="58"/>
        <v>43503.25</v>
      </c>
      <c r="T922" s="9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>
        <f t="shared" si="57"/>
        <v>40</v>
      </c>
      <c r="Q923" t="s">
        <v>2037</v>
      </c>
      <c r="R923" t="s">
        <v>2038</v>
      </c>
      <c r="S923" s="9">
        <f t="shared" si="58"/>
        <v>40951.25</v>
      </c>
      <c r="T923" s="9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>
        <f t="shared" si="57"/>
        <v>101.1</v>
      </c>
      <c r="Q924" t="s">
        <v>2035</v>
      </c>
      <c r="R924" t="s">
        <v>2062</v>
      </c>
      <c r="S924" s="9">
        <f t="shared" si="58"/>
        <v>43443.25</v>
      </c>
      <c r="T924" s="9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>
        <f t="shared" si="57"/>
        <v>84.006989951944078</v>
      </c>
      <c r="Q925" t="s">
        <v>2039</v>
      </c>
      <c r="R925" t="s">
        <v>2040</v>
      </c>
      <c r="S925" s="9">
        <f t="shared" si="58"/>
        <v>40373.208333333336</v>
      </c>
      <c r="T925" s="9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>
        <f t="shared" si="57"/>
        <v>103.41538461538461</v>
      </c>
      <c r="Q926" t="s">
        <v>2039</v>
      </c>
      <c r="R926" t="s">
        <v>2040</v>
      </c>
      <c r="S926" s="9">
        <f t="shared" si="58"/>
        <v>43769.208333333328</v>
      </c>
      <c r="T926" s="9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>
        <f t="shared" si="57"/>
        <v>105.13333333333334</v>
      </c>
      <c r="Q927" t="s">
        <v>2039</v>
      </c>
      <c r="R927" t="s">
        <v>2040</v>
      </c>
      <c r="S927" s="9">
        <f t="shared" si="58"/>
        <v>43000.208333333328</v>
      </c>
      <c r="T927" s="9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>
        <f t="shared" si="57"/>
        <v>89.21621621621621</v>
      </c>
      <c r="Q928" t="s">
        <v>2033</v>
      </c>
      <c r="R928" t="s">
        <v>2034</v>
      </c>
      <c r="S928" s="9">
        <f t="shared" si="58"/>
        <v>42502.208333333328</v>
      </c>
      <c r="T928" s="9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>
        <f t="shared" si="57"/>
        <v>51.995234312946785</v>
      </c>
      <c r="Q929" t="s">
        <v>2039</v>
      </c>
      <c r="R929" t="s">
        <v>2040</v>
      </c>
      <c r="S929" s="9">
        <f t="shared" si="58"/>
        <v>41102.208333333336</v>
      </c>
      <c r="T929" s="9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>
        <f t="shared" si="57"/>
        <v>64.956521739130437</v>
      </c>
      <c r="Q930" t="s">
        <v>2037</v>
      </c>
      <c r="R930" t="s">
        <v>2038</v>
      </c>
      <c r="S930" s="9">
        <f t="shared" si="58"/>
        <v>41637.25</v>
      </c>
      <c r="T930" s="9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>
        <f t="shared" si="57"/>
        <v>46.235294117647058</v>
      </c>
      <c r="Q931" t="s">
        <v>2039</v>
      </c>
      <c r="R931" t="s">
        <v>2040</v>
      </c>
      <c r="S931" s="9">
        <f t="shared" si="58"/>
        <v>42858.208333333328</v>
      </c>
      <c r="T931" s="9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>
        <f t="shared" si="57"/>
        <v>51.151785714285715</v>
      </c>
      <c r="Q932" t="s">
        <v>2039</v>
      </c>
      <c r="R932" t="s">
        <v>2040</v>
      </c>
      <c r="S932" s="9">
        <f t="shared" si="58"/>
        <v>42060.25</v>
      </c>
      <c r="T932" s="9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>
        <f t="shared" si="57"/>
        <v>33.909722222222221</v>
      </c>
      <c r="Q933" t="s">
        <v>2039</v>
      </c>
      <c r="R933" t="s">
        <v>2040</v>
      </c>
      <c r="S933" s="9">
        <f t="shared" si="58"/>
        <v>41818.208333333336</v>
      </c>
      <c r="T933" s="9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>
        <f t="shared" si="57"/>
        <v>92.016298633017882</v>
      </c>
      <c r="Q934" t="s">
        <v>2035</v>
      </c>
      <c r="R934" t="s">
        <v>2036</v>
      </c>
      <c r="S934" s="9">
        <f t="shared" si="58"/>
        <v>41709.208333333336</v>
      </c>
      <c r="T934" s="9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>
        <f t="shared" si="57"/>
        <v>107.42857142857143</v>
      </c>
      <c r="Q935" t="s">
        <v>2039</v>
      </c>
      <c r="R935" t="s">
        <v>2040</v>
      </c>
      <c r="S935" s="9">
        <f t="shared" si="58"/>
        <v>41372.208333333336</v>
      </c>
      <c r="T935" s="9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>
        <f t="shared" si="57"/>
        <v>75.848484848484844</v>
      </c>
      <c r="Q936" t="s">
        <v>2039</v>
      </c>
      <c r="R936" t="s">
        <v>2040</v>
      </c>
      <c r="S936" s="9">
        <f t="shared" si="58"/>
        <v>42422.25</v>
      </c>
      <c r="T936" s="9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>
        <f t="shared" si="57"/>
        <v>80.476190476190482</v>
      </c>
      <c r="Q937" t="s">
        <v>2039</v>
      </c>
      <c r="R937" t="s">
        <v>2040</v>
      </c>
      <c r="S937" s="9">
        <f t="shared" si="58"/>
        <v>42209.208333333328</v>
      </c>
      <c r="T937" s="9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>
        <f t="shared" si="57"/>
        <v>86.978483606557376</v>
      </c>
      <c r="Q938" t="s">
        <v>2039</v>
      </c>
      <c r="R938" t="s">
        <v>2040</v>
      </c>
      <c r="S938" s="9">
        <f t="shared" si="58"/>
        <v>43668.208333333328</v>
      </c>
      <c r="T938" s="9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>
        <f t="shared" si="57"/>
        <v>105.13541666666667</v>
      </c>
      <c r="Q939" t="s">
        <v>2041</v>
      </c>
      <c r="R939" t="s">
        <v>2042</v>
      </c>
      <c r="S939" s="9">
        <f t="shared" si="58"/>
        <v>42334.25</v>
      </c>
      <c r="T939" s="9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>
        <f t="shared" si="57"/>
        <v>57.298507462686565</v>
      </c>
      <c r="Q940" t="s">
        <v>2047</v>
      </c>
      <c r="R940" t="s">
        <v>2053</v>
      </c>
      <c r="S940" s="9">
        <f t="shared" si="58"/>
        <v>43263.208333333328</v>
      </c>
      <c r="T940" s="9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>
        <f t="shared" si="57"/>
        <v>93.348484848484844</v>
      </c>
      <c r="Q941" t="s">
        <v>2050</v>
      </c>
      <c r="R941" t="s">
        <v>2051</v>
      </c>
      <c r="S941" s="9">
        <f t="shared" si="58"/>
        <v>40670.208333333336</v>
      </c>
      <c r="T941" s="9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>
        <f t="shared" si="57"/>
        <v>71.987179487179489</v>
      </c>
      <c r="Q942" t="s">
        <v>2037</v>
      </c>
      <c r="R942" t="s">
        <v>2038</v>
      </c>
      <c r="S942" s="9">
        <f t="shared" si="58"/>
        <v>41244.25</v>
      </c>
      <c r="T942" s="9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>
        <f t="shared" si="57"/>
        <v>92.611940298507463</v>
      </c>
      <c r="Q943" t="s">
        <v>2039</v>
      </c>
      <c r="R943" t="s">
        <v>2040</v>
      </c>
      <c r="S943" s="9">
        <f t="shared" si="58"/>
        <v>40552.25</v>
      </c>
      <c r="T943" s="9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>
        <f t="shared" si="57"/>
        <v>104.99122807017544</v>
      </c>
      <c r="Q944" t="s">
        <v>2039</v>
      </c>
      <c r="R944" t="s">
        <v>2040</v>
      </c>
      <c r="S944" s="9">
        <f t="shared" si="58"/>
        <v>40568.25</v>
      </c>
      <c r="T944" s="9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>
        <f t="shared" si="57"/>
        <v>30.958174904942965</v>
      </c>
      <c r="Q945" t="s">
        <v>2033</v>
      </c>
      <c r="R945" t="s">
        <v>2034</v>
      </c>
      <c r="S945" s="9">
        <f t="shared" si="58"/>
        <v>41906.208333333336</v>
      </c>
      <c r="T945" s="9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>
        <f t="shared" si="57"/>
        <v>33.001182732111175</v>
      </c>
      <c r="Q946" t="s">
        <v>2054</v>
      </c>
      <c r="R946" t="s">
        <v>2055</v>
      </c>
      <c r="S946" s="9">
        <f t="shared" si="58"/>
        <v>42776.25</v>
      </c>
      <c r="T946" s="9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>
        <f t="shared" si="57"/>
        <v>84.187845303867405</v>
      </c>
      <c r="Q947" t="s">
        <v>2054</v>
      </c>
      <c r="R947" t="s">
        <v>2055</v>
      </c>
      <c r="S947" s="9">
        <f t="shared" si="58"/>
        <v>41004.208333333336</v>
      </c>
      <c r="T947" s="9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>
        <f t="shared" si="57"/>
        <v>73.92307692307692</v>
      </c>
      <c r="Q948" t="s">
        <v>2039</v>
      </c>
      <c r="R948" t="s">
        <v>2040</v>
      </c>
      <c r="S948" s="9">
        <f t="shared" si="58"/>
        <v>40710.208333333336</v>
      </c>
      <c r="T948" s="9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>
        <f t="shared" si="57"/>
        <v>36.987499999999997</v>
      </c>
      <c r="Q949" t="s">
        <v>2039</v>
      </c>
      <c r="R949" t="s">
        <v>2040</v>
      </c>
      <c r="S949" s="9">
        <f t="shared" si="58"/>
        <v>41908.208333333336</v>
      </c>
      <c r="T949" s="9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>
        <f t="shared" si="57"/>
        <v>46.896551724137929</v>
      </c>
      <c r="Q950" t="s">
        <v>2041</v>
      </c>
      <c r="R950" t="s">
        <v>2042</v>
      </c>
      <c r="S950" s="9">
        <f t="shared" si="58"/>
        <v>41985.25</v>
      </c>
      <c r="T950" s="9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>
        <f t="shared" si="57"/>
        <v>5</v>
      </c>
      <c r="Q951" t="s">
        <v>2037</v>
      </c>
      <c r="R951" t="s">
        <v>2038</v>
      </c>
      <c r="S951" s="9">
        <f t="shared" si="58"/>
        <v>42112.208333333328</v>
      </c>
      <c r="T951" s="9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>
        <f t="shared" si="57"/>
        <v>102.02437459910199</v>
      </c>
      <c r="Q952" t="s">
        <v>2039</v>
      </c>
      <c r="R952" t="s">
        <v>2040</v>
      </c>
      <c r="S952" s="9">
        <f t="shared" si="58"/>
        <v>43571.208333333328</v>
      </c>
      <c r="T952" s="9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>
        <f t="shared" si="57"/>
        <v>45.007502206531335</v>
      </c>
      <c r="Q953" t="s">
        <v>2035</v>
      </c>
      <c r="R953" t="s">
        <v>2036</v>
      </c>
      <c r="S953" s="9">
        <f t="shared" si="58"/>
        <v>42730.25</v>
      </c>
      <c r="T953" s="9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>
        <f t="shared" si="57"/>
        <v>94.285714285714292</v>
      </c>
      <c r="Q954" t="s">
        <v>2041</v>
      </c>
      <c r="R954" t="s">
        <v>2042</v>
      </c>
      <c r="S954" s="9">
        <f t="shared" si="58"/>
        <v>42591.208333333328</v>
      </c>
      <c r="T954" s="9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>
        <f t="shared" si="57"/>
        <v>101.02325581395348</v>
      </c>
      <c r="Q955" t="s">
        <v>2041</v>
      </c>
      <c r="R955" t="s">
        <v>2063</v>
      </c>
      <c r="S955" s="9">
        <f t="shared" si="58"/>
        <v>42358.25</v>
      </c>
      <c r="T955" s="9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>
        <f t="shared" si="57"/>
        <v>97.037499999999994</v>
      </c>
      <c r="Q956" t="s">
        <v>2037</v>
      </c>
      <c r="R956" t="s">
        <v>2038</v>
      </c>
      <c r="S956" s="9">
        <f t="shared" si="58"/>
        <v>41174.208333333336</v>
      </c>
      <c r="T956" s="9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>
        <f t="shared" si="57"/>
        <v>43.00963855421687</v>
      </c>
      <c r="Q957" t="s">
        <v>2039</v>
      </c>
      <c r="R957" t="s">
        <v>2040</v>
      </c>
      <c r="S957" s="9">
        <f t="shared" si="58"/>
        <v>41238.25</v>
      </c>
      <c r="T957" s="9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>
        <f t="shared" si="57"/>
        <v>94.916030534351151</v>
      </c>
      <c r="Q958" t="s">
        <v>2041</v>
      </c>
      <c r="R958" t="s">
        <v>2063</v>
      </c>
      <c r="S958" s="9">
        <f t="shared" si="58"/>
        <v>42360.25</v>
      </c>
      <c r="T958" s="9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>
        <f t="shared" si="57"/>
        <v>72.151785714285708</v>
      </c>
      <c r="Q959" t="s">
        <v>2039</v>
      </c>
      <c r="R959" t="s">
        <v>2040</v>
      </c>
      <c r="S959" s="9">
        <f t="shared" si="58"/>
        <v>40955.25</v>
      </c>
      <c r="T959" s="9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>
        <f t="shared" si="57"/>
        <v>51.007692307692309</v>
      </c>
      <c r="Q960" t="s">
        <v>2041</v>
      </c>
      <c r="R960" t="s">
        <v>2049</v>
      </c>
      <c r="S960" s="9">
        <f t="shared" si="58"/>
        <v>40350.208333333336</v>
      </c>
      <c r="T960" s="9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>
        <f t="shared" si="57"/>
        <v>85.054545454545448</v>
      </c>
      <c r="Q961" t="s">
        <v>2047</v>
      </c>
      <c r="R961" t="s">
        <v>2059</v>
      </c>
      <c r="S961" s="9">
        <f t="shared" si="58"/>
        <v>40357.208333333336</v>
      </c>
      <c r="T961" s="9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>
        <f t="shared" si="57"/>
        <v>43.87096774193548</v>
      </c>
      <c r="Q962" t="s">
        <v>2037</v>
      </c>
      <c r="R962" t="s">
        <v>2038</v>
      </c>
      <c r="S962" s="9">
        <f t="shared" si="58"/>
        <v>42408.25</v>
      </c>
      <c r="T962" s="9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(E963/D963)</f>
        <v>1.1929824561403508</v>
      </c>
      <c r="P963">
        <f t="shared" ref="P963:P1001" si="61">E964/G964</f>
        <v>40.063909774436091</v>
      </c>
      <c r="Q963" t="s">
        <v>2047</v>
      </c>
      <c r="R963" t="s">
        <v>2059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>
        <f t="shared" si="61"/>
        <v>43.833333333333336</v>
      </c>
      <c r="Q964" t="s">
        <v>2033</v>
      </c>
      <c r="R964" t="s">
        <v>2034</v>
      </c>
      <c r="S964" s="9">
        <f t="shared" si="62"/>
        <v>41592.25</v>
      </c>
      <c r="T964" s="9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>
        <f t="shared" si="61"/>
        <v>84.92903225806451</v>
      </c>
      <c r="Q965" t="s">
        <v>2054</v>
      </c>
      <c r="R965" t="s">
        <v>2055</v>
      </c>
      <c r="S965" s="9">
        <f t="shared" si="62"/>
        <v>40607.25</v>
      </c>
      <c r="T965" s="9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>
        <f t="shared" si="61"/>
        <v>41.067632850241544</v>
      </c>
      <c r="Q966" t="s">
        <v>2039</v>
      </c>
      <c r="R966" t="s">
        <v>2040</v>
      </c>
      <c r="S966" s="9">
        <f t="shared" si="62"/>
        <v>42135.208333333328</v>
      </c>
      <c r="T966" s="9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>
        <f t="shared" si="61"/>
        <v>54.971428571428568</v>
      </c>
      <c r="Q967" t="s">
        <v>2035</v>
      </c>
      <c r="R967" t="s">
        <v>2036</v>
      </c>
      <c r="S967" s="9">
        <f t="shared" si="62"/>
        <v>40203.25</v>
      </c>
      <c r="T967" s="9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>
        <f t="shared" si="61"/>
        <v>77.010807374443743</v>
      </c>
      <c r="Q968" t="s">
        <v>2039</v>
      </c>
      <c r="R968" t="s">
        <v>2040</v>
      </c>
      <c r="S968" s="9">
        <f t="shared" si="62"/>
        <v>42901.208333333328</v>
      </c>
      <c r="T968" s="9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>
        <f t="shared" si="61"/>
        <v>71.201754385964918</v>
      </c>
      <c r="Q969" t="s">
        <v>2035</v>
      </c>
      <c r="R969" t="s">
        <v>2062</v>
      </c>
      <c r="S969" s="9">
        <f t="shared" si="62"/>
        <v>41005.208333333336</v>
      </c>
      <c r="T969" s="9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>
        <f t="shared" si="61"/>
        <v>91.935483870967744</v>
      </c>
      <c r="Q970" t="s">
        <v>2033</v>
      </c>
      <c r="R970" t="s">
        <v>2034</v>
      </c>
      <c r="S970" s="9">
        <f t="shared" si="62"/>
        <v>40544.25</v>
      </c>
      <c r="T970" s="9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>
        <f t="shared" si="61"/>
        <v>97.069023569023571</v>
      </c>
      <c r="Q971" t="s">
        <v>2039</v>
      </c>
      <c r="R971" t="s">
        <v>2040</v>
      </c>
      <c r="S971" s="9">
        <f t="shared" si="62"/>
        <v>43821.25</v>
      </c>
      <c r="T971" s="9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>
        <f t="shared" si="61"/>
        <v>58.916666666666664</v>
      </c>
      <c r="Q972" t="s">
        <v>2039</v>
      </c>
      <c r="R972" t="s">
        <v>2040</v>
      </c>
      <c r="S972" s="9">
        <f t="shared" si="62"/>
        <v>40672.208333333336</v>
      </c>
      <c r="T972" s="9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>
        <f t="shared" si="61"/>
        <v>58.015466983938133</v>
      </c>
      <c r="Q973" t="s">
        <v>2041</v>
      </c>
      <c r="R973" t="s">
        <v>2060</v>
      </c>
      <c r="S973" s="9">
        <f t="shared" si="62"/>
        <v>41555.208333333336</v>
      </c>
      <c r="T973" s="9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>
        <f t="shared" si="61"/>
        <v>103.87301587301587</v>
      </c>
      <c r="Q974" t="s">
        <v>2037</v>
      </c>
      <c r="R974" t="s">
        <v>2038</v>
      </c>
      <c r="S974" s="9">
        <f t="shared" si="62"/>
        <v>41792.208333333336</v>
      </c>
      <c r="T974" s="9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>
        <f t="shared" si="61"/>
        <v>93.46875</v>
      </c>
      <c r="Q975" t="s">
        <v>2039</v>
      </c>
      <c r="R975" t="s">
        <v>2040</v>
      </c>
      <c r="S975" s="9">
        <f t="shared" si="62"/>
        <v>40522.25</v>
      </c>
      <c r="T975" s="9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>
        <f t="shared" si="61"/>
        <v>61.970370370370368</v>
      </c>
      <c r="Q976" t="s">
        <v>2035</v>
      </c>
      <c r="R976" t="s">
        <v>2045</v>
      </c>
      <c r="S976" s="9">
        <f t="shared" si="62"/>
        <v>41412.208333333336</v>
      </c>
      <c r="T976" s="9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>
        <f t="shared" si="61"/>
        <v>92.042857142857144</v>
      </c>
      <c r="Q977" t="s">
        <v>2039</v>
      </c>
      <c r="R977" t="s">
        <v>2040</v>
      </c>
      <c r="S977" s="9">
        <f t="shared" si="62"/>
        <v>42337.25</v>
      </c>
      <c r="T977" s="9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>
        <f t="shared" si="61"/>
        <v>77.268656716417908</v>
      </c>
      <c r="Q978" t="s">
        <v>2039</v>
      </c>
      <c r="R978" t="s">
        <v>2040</v>
      </c>
      <c r="S978" s="9">
        <f t="shared" si="62"/>
        <v>40571.25</v>
      </c>
      <c r="T978" s="9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>
        <f t="shared" si="61"/>
        <v>93.923913043478265</v>
      </c>
      <c r="Q979" t="s">
        <v>2033</v>
      </c>
      <c r="R979" t="s">
        <v>2034</v>
      </c>
      <c r="S979" s="9">
        <f t="shared" si="62"/>
        <v>43138.25</v>
      </c>
      <c r="T979" s="9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>
        <f t="shared" si="61"/>
        <v>84.969458128078813</v>
      </c>
      <c r="Q980" t="s">
        <v>2050</v>
      </c>
      <c r="R980" t="s">
        <v>2051</v>
      </c>
      <c r="S980" s="9">
        <f t="shared" si="62"/>
        <v>42686.25</v>
      </c>
      <c r="T980" s="9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>
        <f t="shared" si="61"/>
        <v>105.97035040431267</v>
      </c>
      <c r="Q981" t="s">
        <v>2039</v>
      </c>
      <c r="R981" t="s">
        <v>2040</v>
      </c>
      <c r="S981" s="9">
        <f t="shared" si="62"/>
        <v>42078.208333333328</v>
      </c>
      <c r="T981" s="9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>
        <f t="shared" si="61"/>
        <v>36.969040247678016</v>
      </c>
      <c r="Q982" t="s">
        <v>2047</v>
      </c>
      <c r="R982" t="s">
        <v>2048</v>
      </c>
      <c r="S982" s="9">
        <f t="shared" si="62"/>
        <v>42307.208333333328</v>
      </c>
      <c r="T982" s="9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>
        <f t="shared" si="61"/>
        <v>81.533333333333331</v>
      </c>
      <c r="Q983" t="s">
        <v>2037</v>
      </c>
      <c r="R983" t="s">
        <v>2038</v>
      </c>
      <c r="S983" s="9">
        <f t="shared" si="62"/>
        <v>43094.25</v>
      </c>
      <c r="T983" s="9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>
        <f t="shared" si="61"/>
        <v>80.999140154772135</v>
      </c>
      <c r="Q984" t="s">
        <v>2041</v>
      </c>
      <c r="R984" t="s">
        <v>2042</v>
      </c>
      <c r="S984" s="9">
        <f t="shared" si="62"/>
        <v>40743.208333333336</v>
      </c>
      <c r="T984" s="9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>
        <f t="shared" si="61"/>
        <v>26.010498687664043</v>
      </c>
      <c r="Q985" t="s">
        <v>2041</v>
      </c>
      <c r="R985" t="s">
        <v>2042</v>
      </c>
      <c r="S985" s="9">
        <f t="shared" si="62"/>
        <v>43681.208333333328</v>
      </c>
      <c r="T985" s="9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>
        <f t="shared" si="61"/>
        <v>25.998410896708286</v>
      </c>
      <c r="Q986" t="s">
        <v>2039</v>
      </c>
      <c r="R986" t="s">
        <v>2040</v>
      </c>
      <c r="S986" s="9">
        <f t="shared" si="62"/>
        <v>43716.208333333328</v>
      </c>
      <c r="T986" s="9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>
        <f t="shared" si="61"/>
        <v>34.173913043478258</v>
      </c>
      <c r="Q987" t="s">
        <v>2035</v>
      </c>
      <c r="R987" t="s">
        <v>2036</v>
      </c>
      <c r="S987" s="9">
        <f t="shared" si="62"/>
        <v>41614.25</v>
      </c>
      <c r="T987" s="9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>
        <f t="shared" si="61"/>
        <v>28.002083333333335</v>
      </c>
      <c r="Q988" t="s">
        <v>2035</v>
      </c>
      <c r="R988" t="s">
        <v>2036</v>
      </c>
      <c r="S988" s="9">
        <f t="shared" si="62"/>
        <v>40638.208333333336</v>
      </c>
      <c r="T988" s="9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>
        <f t="shared" si="61"/>
        <v>76.546875</v>
      </c>
      <c r="Q989" t="s">
        <v>2041</v>
      </c>
      <c r="R989" t="s">
        <v>2042</v>
      </c>
      <c r="S989" s="9">
        <f t="shared" si="62"/>
        <v>42852.208333333328</v>
      </c>
      <c r="T989" s="9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>
        <f t="shared" si="61"/>
        <v>53.053097345132741</v>
      </c>
      <c r="Q990" t="s">
        <v>2047</v>
      </c>
      <c r="R990" t="s">
        <v>2056</v>
      </c>
      <c r="S990" s="9">
        <f t="shared" si="62"/>
        <v>42686.25</v>
      </c>
      <c r="T990" s="9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>
        <f t="shared" si="61"/>
        <v>106.859375</v>
      </c>
      <c r="Q991" t="s">
        <v>2047</v>
      </c>
      <c r="R991" t="s">
        <v>2059</v>
      </c>
      <c r="S991" s="9">
        <f t="shared" si="62"/>
        <v>43571.208333333328</v>
      </c>
      <c r="T991" s="9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>
        <f t="shared" si="61"/>
        <v>46.020746887966808</v>
      </c>
      <c r="Q992" t="s">
        <v>2041</v>
      </c>
      <c r="R992" t="s">
        <v>2044</v>
      </c>
      <c r="S992" s="9">
        <f t="shared" si="62"/>
        <v>42432.25</v>
      </c>
      <c r="T992" s="9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>
        <f t="shared" si="61"/>
        <v>100.17424242424242</v>
      </c>
      <c r="Q993" t="s">
        <v>2035</v>
      </c>
      <c r="R993" t="s">
        <v>2036</v>
      </c>
      <c r="S993" s="9">
        <f t="shared" si="62"/>
        <v>41907.208333333336</v>
      </c>
      <c r="T993" s="9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>
        <f t="shared" si="61"/>
        <v>101.44</v>
      </c>
      <c r="Q994" t="s">
        <v>2041</v>
      </c>
      <c r="R994" t="s">
        <v>2044</v>
      </c>
      <c r="S994" s="9">
        <f t="shared" si="62"/>
        <v>43227.208333333328</v>
      </c>
      <c r="T994" s="9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>
        <f t="shared" si="61"/>
        <v>87.972684085510693</v>
      </c>
      <c r="Q995" t="s">
        <v>2054</v>
      </c>
      <c r="R995" t="s">
        <v>2055</v>
      </c>
      <c r="S995" s="9">
        <f t="shared" si="62"/>
        <v>42362.25</v>
      </c>
      <c r="T995" s="9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>
        <f t="shared" si="61"/>
        <v>74.995594713656388</v>
      </c>
      <c r="Q996" t="s">
        <v>2047</v>
      </c>
      <c r="R996" t="s">
        <v>2059</v>
      </c>
      <c r="S996" s="9">
        <f t="shared" si="62"/>
        <v>41929.208333333336</v>
      </c>
      <c r="T996" s="9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>
        <f t="shared" si="61"/>
        <v>42.982142857142854</v>
      </c>
      <c r="Q997" t="s">
        <v>2033</v>
      </c>
      <c r="R997" t="s">
        <v>2034</v>
      </c>
      <c r="S997" s="9">
        <f t="shared" si="62"/>
        <v>43408.208333333328</v>
      </c>
      <c r="T997" s="9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>
        <f t="shared" si="61"/>
        <v>33.115107913669064</v>
      </c>
      <c r="Q998" t="s">
        <v>2039</v>
      </c>
      <c r="R998" t="s">
        <v>2040</v>
      </c>
      <c r="S998" s="9">
        <f t="shared" si="62"/>
        <v>41276.25</v>
      </c>
      <c r="T998" s="9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>
        <f t="shared" si="61"/>
        <v>101.13101604278074</v>
      </c>
      <c r="Q999" t="s">
        <v>2039</v>
      </c>
      <c r="R999" t="s">
        <v>2040</v>
      </c>
      <c r="S999" s="9">
        <f t="shared" si="62"/>
        <v>41659.25</v>
      </c>
      <c r="T999" s="9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>
        <f t="shared" si="61"/>
        <v>55.98841354723708</v>
      </c>
      <c r="Q1000" t="s">
        <v>2035</v>
      </c>
      <c r="R1000" t="s">
        <v>2045</v>
      </c>
      <c r="S1000" s="9">
        <f t="shared" si="62"/>
        <v>40220.25</v>
      </c>
      <c r="T1000" s="9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t="e">
        <f t="shared" si="61"/>
        <v>#DIV/0!</v>
      </c>
      <c r="Q1001" t="s">
        <v>2033</v>
      </c>
      <c r="R1001" t="s">
        <v>2034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/>
  <conditionalFormatting sqref="F1">
    <cfRule type="containsText" dxfId="4" priority="5" operator="containsText" text="successful">
      <formula>NOT(ISERROR(SEARCH("successful",F1)))</formula>
    </cfRule>
  </conditionalFormatting>
  <conditionalFormatting sqref="F1:F1048576">
    <cfRule type="containsText" dxfId="3" priority="1" operator="containsText" text="live">
      <formula>NOT(ISERROR(SEARCH("live",F1)))</formula>
    </cfRule>
    <cfRule type="containsText" dxfId="2" priority="2" operator="containsText" text="canceled">
      <formula>NOT(ISERROR(SEARCH("canceled",F1)))</formula>
    </cfRule>
    <cfRule type="containsText" dxfId="1" priority="3" operator="containsText" text="failed">
      <formula>NOT(ISERROR(SEARCH("failed",F1)))</formula>
    </cfRule>
    <cfRule type="containsText" dxfId="0" priority="4" operator="containsText" text="successful">
      <formula>NOT(ISERROR(SEARCH("successful",F1)))</formula>
    </cfRule>
  </conditionalFormatting>
  <conditionalFormatting sqref="O1:O1048576">
    <cfRule type="colorScale" priority="8">
      <colorScale>
        <cfvo type="num" val="0"/>
        <cfvo type="num" val="1"/>
        <cfvo type="num" val="2"/>
        <color rgb="FFC00000"/>
        <color rgb="FF92D050"/>
        <color theme="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bonus</vt:lpstr>
      <vt:lpstr>bonus statistics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Lishi Cai</cp:lastModifiedBy>
  <dcterms:created xsi:type="dcterms:W3CDTF">2021-09-29T18:52:28Z</dcterms:created>
  <dcterms:modified xsi:type="dcterms:W3CDTF">2024-08-29T08:34:31Z</dcterms:modified>
</cp:coreProperties>
</file>