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nne/Documents/Imperial/Geophysics Project/"/>
    </mc:Choice>
  </mc:AlternateContent>
  <xr:revisionPtr revIDLastSave="0" documentId="13_ncr:1_{9C1ED513-7F60-1F4F-9021-70B28CA8FC2A}" xr6:coauthVersionLast="47" xr6:coauthVersionMax="47" xr10:uidLastSave="{00000000-0000-0000-0000-000000000000}"/>
  <bookViews>
    <workbookView xWindow="7520" yWindow="680" windowWidth="17680" windowHeight="14480" xr2:uid="{027A489D-11A6-4840-B216-BD4501DA85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R6" i="1" l="1" a="1"/>
  <c r="AR6" i="1" s="1"/>
  <c r="AK2" i="1"/>
  <c r="AK3" i="1" l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W14" i="1"/>
  <c r="W13" i="1"/>
  <c r="W12" i="1"/>
  <c r="W11" i="1"/>
  <c r="V13" i="1"/>
  <c r="W10" i="1"/>
  <c r="W33" i="1"/>
  <c r="V10" i="1"/>
  <c r="W37" i="1"/>
  <c r="W36" i="1"/>
  <c r="W18" i="1"/>
  <c r="W7" i="1"/>
  <c r="W5" i="1"/>
  <c r="W3" i="1"/>
  <c r="W41" i="1"/>
  <c r="W39" i="1"/>
  <c r="W29" i="1"/>
  <c r="W26" i="1"/>
  <c r="W24" i="1"/>
  <c r="V24" i="1" s="1"/>
  <c r="W23" i="1"/>
  <c r="V18" i="1"/>
  <c r="W17" i="1"/>
  <c r="W16" i="1"/>
  <c r="W15" i="1"/>
  <c r="V12" i="1"/>
  <c r="W9" i="1"/>
  <c r="W4" i="1"/>
  <c r="W42" i="1"/>
  <c r="W40" i="1"/>
  <c r="W38" i="1"/>
  <c r="W35" i="1"/>
  <c r="W34" i="1"/>
  <c r="W32" i="1"/>
  <c r="W31" i="1"/>
  <c r="AB32" i="1" s="1"/>
  <c r="W30" i="1"/>
  <c r="W28" i="1"/>
  <c r="W27" i="1"/>
  <c r="W25" i="1"/>
  <c r="W22" i="1"/>
  <c r="W19" i="1"/>
  <c r="N12" i="1"/>
  <c r="N3" i="1"/>
  <c r="W8" i="1"/>
  <c r="W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<sst xmlns="http://schemas.openxmlformats.org/spreadsheetml/2006/main" count="612" uniqueCount="418">
  <si>
    <t>Swan Island Transform</t>
  </si>
  <si>
    <t>Honduras Depression</t>
  </si>
  <si>
    <t>Panama fracture zone</t>
  </si>
  <si>
    <t>Hess escarpment</t>
  </si>
  <si>
    <t>Oriente fault</t>
  </si>
  <si>
    <t>Middle of Plate</t>
  </si>
  <si>
    <t>Hispaniola Trench</t>
  </si>
  <si>
    <t>Enriquillo-Plantain</t>
  </si>
  <si>
    <t>Mona Pass Rift</t>
  </si>
  <si>
    <t>Volcanic arc</t>
  </si>
  <si>
    <t>Lesser Antilles Trench</t>
  </si>
  <si>
    <t>El Pilar Fault</t>
  </si>
  <si>
    <t>Central Range fault</t>
  </si>
  <si>
    <t>Southern Panama Fault zone</t>
  </si>
  <si>
    <t>Ecuador-Columbia Trench</t>
  </si>
  <si>
    <t xml:space="preserve">Panama Deformed Belt/Uramita Fault </t>
  </si>
  <si>
    <t>Atrato-Uraba Fault Zone</t>
  </si>
  <si>
    <t>Middle America Trench</t>
  </si>
  <si>
    <t>Limon Fault</t>
  </si>
  <si>
    <t>Volcanic chain</t>
  </si>
  <si>
    <t>Muertos Trough</t>
  </si>
  <si>
    <t>Puerto Rico Trenh</t>
  </si>
  <si>
    <t>Oca fault</t>
  </si>
  <si>
    <t>Lon</t>
  </si>
  <si>
    <t>Lat</t>
  </si>
  <si>
    <t>Name</t>
  </si>
  <si>
    <t>Velocity from GPS (UNAVCO)</t>
  </si>
  <si>
    <t>eigenvalues max</t>
  </si>
  <si>
    <t>eigenvaluesI</t>
  </si>
  <si>
    <t>eigenvalues min</t>
  </si>
  <si>
    <t>dip P</t>
  </si>
  <si>
    <t>strike P</t>
  </si>
  <si>
    <t>dip I</t>
  </si>
  <si>
    <t>strike I</t>
  </si>
  <si>
    <t>dip T</t>
  </si>
  <si>
    <t>strike T</t>
  </si>
  <si>
    <t>dip plane1</t>
  </si>
  <si>
    <t>strike plane1</t>
  </si>
  <si>
    <t>slip plane2</t>
  </si>
  <si>
    <t>dip plane2</t>
  </si>
  <si>
    <t>strike plane2</t>
  </si>
  <si>
    <t>correct dip plane</t>
  </si>
  <si>
    <t>length</t>
  </si>
  <si>
    <t>max, min</t>
  </si>
  <si>
    <t>Strike velo corrected</t>
  </si>
  <si>
    <t>19.335162269</t>
  </si>
  <si>
    <t>73.18951427</t>
  </si>
  <si>
    <t>82.4321836</t>
  </si>
  <si>
    <t>80.0900</t>
  </si>
  <si>
    <t>19.2839</t>
  </si>
  <si>
    <t>20.086856</t>
  </si>
  <si>
    <t>19.49203</t>
  </si>
  <si>
    <t>19.62684</t>
  </si>
  <si>
    <t>36.6383679</t>
  </si>
  <si>
    <t>173.2968</t>
  </si>
  <si>
    <t>-12.9451</t>
  </si>
  <si>
    <t>-160.4516</t>
  </si>
  <si>
    <t>-18.9859</t>
  </si>
  <si>
    <t>40.0339</t>
  </si>
  <si>
    <t>69.5289</t>
  </si>
  <si>
    <t>17.1989</t>
  </si>
  <si>
    <t>-7.3737</t>
  </si>
  <si>
    <t>-52.5180</t>
  </si>
  <si>
    <t>71.2888</t>
  </si>
  <si>
    <t>262.3317</t>
  </si>
  <si>
    <t>18.9023</t>
  </si>
  <si>
    <t>81.9929</t>
  </si>
  <si>
    <t>355.0626</t>
  </si>
  <si>
    <t>228000</t>
  </si>
  <si>
    <t>37.5785</t>
  </si>
  <si>
    <t>10954.7732</t>
  </si>
  <si>
    <t>857.2040</t>
  </si>
  <si>
    <t>-11810.9872</t>
  </si>
  <si>
    <t>7.8732</t>
  </si>
  <si>
    <t>-59.7101</t>
  </si>
  <si>
    <t xml:space="preserve">-162.2644 </t>
  </si>
  <si>
    <t>31.2652</t>
  </si>
  <si>
    <t>35.1063</t>
  </si>
  <si>
    <t>362500</t>
  </si>
  <si>
    <t>36.639422</t>
  </si>
  <si>
    <t>482.1810</t>
  </si>
  <si>
    <t>50.9194</t>
  </si>
  <si>
    <t xml:space="preserve"> -533.0004</t>
  </si>
  <si>
    <t>25.6085</t>
  </si>
  <si>
    <t>31.5101</t>
  </si>
  <si>
    <t>-23.9527</t>
  </si>
  <si>
    <t>-46.1960</t>
  </si>
  <si>
    <t>53.6306</t>
  </si>
  <si>
    <t>-99.0947</t>
  </si>
  <si>
    <t>185767</t>
  </si>
  <si>
    <t>37.413</t>
  </si>
  <si>
    <t>5676.9134</t>
  </si>
  <si>
    <t>2303.0926</t>
  </si>
  <si>
    <t>-7978.9861</t>
  </si>
  <si>
    <t>-15.9127</t>
  </si>
  <si>
    <t>-44.2996</t>
  </si>
  <si>
    <t>51.9748</t>
  </si>
  <si>
    <t>24.3188</t>
  </si>
  <si>
    <t>33.4789</t>
  </si>
  <si>
    <t>-123.4314</t>
  </si>
  <si>
    <t>206000</t>
  </si>
  <si>
    <t>73.35424868</t>
  </si>
  <si>
    <t>45773.0581</t>
  </si>
  <si>
    <t>-2919.1740</t>
  </si>
  <si>
    <t>-42955.0541</t>
  </si>
  <si>
    <t>-36.1507</t>
  </si>
  <si>
    <t>29.2539</t>
  </si>
  <si>
    <t>2.0272</t>
  </si>
  <si>
    <t>-59.2643</t>
  </si>
  <si>
    <t>53.7740</t>
  </si>
  <si>
    <t>33.5051</t>
  </si>
  <si>
    <t>500000</t>
  </si>
  <si>
    <t>17.9848</t>
  </si>
  <si>
    <t>430.9583</t>
  </si>
  <si>
    <t>-169.5547</t>
  </si>
  <si>
    <t>-260.3936</t>
  </si>
  <si>
    <t>-27.4556</t>
  </si>
  <si>
    <t>-47.5825</t>
  </si>
  <si>
    <t>52.3218</t>
  </si>
  <si>
    <t>0.1348</t>
  </si>
  <si>
    <t>23.6578</t>
  </si>
  <si>
    <t>-124.4252</t>
  </si>
  <si>
    <t>87.5770</t>
  </si>
  <si>
    <t>183.2757</t>
  </si>
  <si>
    <t>3.0476</t>
  </si>
  <si>
    <t>5.4276</t>
  </si>
  <si>
    <t>275.1412</t>
  </si>
  <si>
    <t>353800</t>
  </si>
  <si>
    <t>19.86307</t>
  </si>
  <si>
    <t>485.4724</t>
  </si>
  <si>
    <t xml:space="preserve"> -5.7729</t>
  </si>
  <si>
    <t>-479.5795</t>
  </si>
  <si>
    <t>0.5694</t>
  </si>
  <si>
    <t>-39.1905</t>
  </si>
  <si>
    <t>78.2950</t>
  </si>
  <si>
    <t>-131.9400</t>
  </si>
  <si>
    <t>-11.6907</t>
  </si>
  <si>
    <t xml:space="preserve">-29.0727 </t>
  </si>
  <si>
    <t>638300</t>
  </si>
  <si>
    <t>19.87511</t>
  </si>
  <si>
    <t>20.24657</t>
  </si>
  <si>
    <t>19.200377</t>
  </si>
  <si>
    <t>20.321048</t>
  </si>
  <si>
    <t>20.443779</t>
  </si>
  <si>
    <t>79.5092548</t>
  </si>
  <si>
    <t>79.75785</t>
  </si>
  <si>
    <t>68.0567</t>
  </si>
  <si>
    <t>71.05014</t>
  </si>
  <si>
    <t>71.57685</t>
  </si>
  <si>
    <t>19.761976</t>
  </si>
  <si>
    <t>19.72875</t>
  </si>
  <si>
    <t>19.855208</t>
  </si>
  <si>
    <t>20.0552238</t>
  </si>
  <si>
    <t>166000</t>
  </si>
  <si>
    <t>300000</t>
  </si>
  <si>
    <t>371070</t>
  </si>
  <si>
    <t>260387</t>
  </si>
  <si>
    <t>575400</t>
  </si>
  <si>
    <t>352472</t>
  </si>
  <si>
    <t>411000</t>
  </si>
  <si>
    <t>992733</t>
  </si>
  <si>
    <t>314000</t>
  </si>
  <si>
    <t>395000</t>
  </si>
  <si>
    <t>269400</t>
  </si>
  <si>
    <t>250000</t>
  </si>
  <si>
    <t>418000</t>
  </si>
  <si>
    <t>20.4632</t>
  </si>
  <si>
    <t>39715.5440</t>
  </si>
  <si>
    <t>-2142.5643</t>
  </si>
  <si>
    <t>9.7964</t>
  </si>
  <si>
    <t>28.6363</t>
  </si>
  <si>
    <t>78.1943</t>
  </si>
  <si>
    <t>174.3357</t>
  </si>
  <si>
    <t>6.5237</t>
  </si>
  <si>
    <t>-62.4950</t>
  </si>
  <si>
    <t>78.4250</t>
  </si>
  <si>
    <t>72.8313</t>
  </si>
  <si>
    <t>87.7090</t>
  </si>
  <si>
    <t>163.3008</t>
  </si>
  <si>
    <t>857725</t>
  </si>
  <si>
    <t>80.3806</t>
  </si>
  <si>
    <t>6.3856</t>
  </si>
  <si>
    <t>-86.6563</t>
  </si>
  <si>
    <t>81.5086</t>
  </si>
  <si>
    <t>132.7607</t>
  </si>
  <si>
    <t>2.5436</t>
  </si>
  <si>
    <t>25.4503</t>
  </si>
  <si>
    <t>8.0961</t>
  </si>
  <si>
    <t>207.3584</t>
  </si>
  <si>
    <t>36.9710</t>
  </si>
  <si>
    <t>22.0671</t>
  </si>
  <si>
    <t>53.1465</t>
  </si>
  <si>
    <t>205207</t>
  </si>
  <si>
    <t>309.2057</t>
  </si>
  <si>
    <t>-67.2687</t>
  </si>
  <si>
    <t xml:space="preserve"> -241.8170</t>
  </si>
  <si>
    <t>5.4490</t>
  </si>
  <si>
    <t>26.9958</t>
  </si>
  <si>
    <t>84.5329</t>
  </si>
  <si>
    <t>-157.6904</t>
  </si>
  <si>
    <t>0.440</t>
  </si>
  <si>
    <t>-63.0466</t>
  </si>
  <si>
    <t>85.8352</t>
  </si>
  <si>
    <t>71.8456</t>
  </si>
  <si>
    <t>86.4645</t>
  </si>
  <si>
    <t>162.1034</t>
  </si>
  <si>
    <t>320817</t>
  </si>
  <si>
    <t>47120.0655</t>
  </si>
  <si>
    <t>-495.6069</t>
  </si>
  <si>
    <t>-46624.3786</t>
  </si>
  <si>
    <t>-7.3136</t>
  </si>
  <si>
    <t>32.0844</t>
  </si>
  <si>
    <t>82.6756</t>
  </si>
  <si>
    <t>35.2125</t>
  </si>
  <si>
    <t>0.3949</t>
  </si>
  <si>
    <t>-57.8609</t>
  </si>
  <si>
    <t>85.1158</t>
  </si>
  <si>
    <t>256.8806</t>
  </si>
  <si>
    <t>84.5551</t>
  </si>
  <si>
    <t>902220</t>
  </si>
  <si>
    <t>289.1211</t>
  </si>
  <si>
    <t>77.1620</t>
  </si>
  <si>
    <t>-366.2831</t>
  </si>
  <si>
    <t>44.7028</t>
  </si>
  <si>
    <t>19.9540</t>
  </si>
  <si>
    <t>43.7208</t>
  </si>
  <si>
    <t>-141.2096</t>
  </si>
  <si>
    <t>-9.5467</t>
  </si>
  <si>
    <t>-60.4649</t>
  </si>
  <si>
    <t>67.6586</t>
  </si>
  <si>
    <t>61.9330</t>
  </si>
  <si>
    <t>52.0717</t>
  </si>
  <si>
    <t>170.6117</t>
  </si>
  <si>
    <t>1880000</t>
  </si>
  <si>
    <t>666.9529</t>
  </si>
  <si>
    <t>57.3177</t>
  </si>
  <si>
    <t>-724.1706</t>
  </si>
  <si>
    <t>33.6331</t>
  </si>
  <si>
    <t>30.0661</t>
  </si>
  <si>
    <t>6.3387</t>
  </si>
  <si>
    <t>-64.1717</t>
  </si>
  <si>
    <t>55.6137</t>
  </si>
  <si>
    <t>-163.5132</t>
  </si>
  <si>
    <t>386348</t>
  </si>
  <si>
    <t>187303</t>
  </si>
  <si>
    <t>62.3642</t>
  </si>
  <si>
    <t>73.1212</t>
  </si>
  <si>
    <t>74.3281</t>
  </si>
  <si>
    <t>171.3281</t>
  </si>
  <si>
    <t>28.9555</t>
  </si>
  <si>
    <t>80.3963</t>
  </si>
  <si>
    <t>74.7076</t>
  </si>
  <si>
    <t>320.7807</t>
  </si>
  <si>
    <t>78.6857</t>
  </si>
  <si>
    <t>9.4943</t>
  </si>
  <si>
    <t>54.2726</t>
  </si>
  <si>
    <t>271.2197</t>
  </si>
  <si>
    <t>81.1825</t>
  </si>
  <si>
    <t>121.0503</t>
  </si>
  <si>
    <t>9.0511</t>
  </si>
  <si>
    <t>287.8977</t>
  </si>
  <si>
    <t>82.1689</t>
  </si>
  <si>
    <t>186.4663</t>
  </si>
  <si>
    <t>81.3553</t>
  </si>
  <si>
    <t>95.2681</t>
  </si>
  <si>
    <t>347.3473</t>
  </si>
  <si>
    <t>12.7905</t>
  </si>
  <si>
    <t>145.1240</t>
  </si>
  <si>
    <t>78.9386</t>
  </si>
  <si>
    <t>294.5837</t>
  </si>
  <si>
    <t>B-value</t>
  </si>
  <si>
    <t>over/under?</t>
  </si>
  <si>
    <t>g</t>
  </si>
  <si>
    <t>u</t>
  </si>
  <si>
    <t>u!</t>
  </si>
  <si>
    <t xml:space="preserve">o </t>
  </si>
  <si>
    <t>-</t>
  </si>
  <si>
    <t>o</t>
  </si>
  <si>
    <t>u geen Haiti??</t>
  </si>
  <si>
    <t xml:space="preserve">u  </t>
  </si>
  <si>
    <t xml:space="preserve">o   </t>
  </si>
  <si>
    <t xml:space="preserve">n </t>
  </si>
  <si>
    <t>velo</t>
  </si>
  <si>
    <t>inf</t>
  </si>
  <si>
    <t>coupling</t>
  </si>
  <si>
    <t>consistency</t>
  </si>
  <si>
    <t>doe de plot again</t>
  </si>
  <si>
    <t>doe plot nog een keer</t>
  </si>
  <si>
    <t>-37572.2797</t>
  </si>
  <si>
    <t>-64.9118</t>
  </si>
  <si>
    <t>14076.4522</t>
  </si>
  <si>
    <t>-1020.0908</t>
  </si>
  <si>
    <t>-13068.8014</t>
  </si>
  <si>
    <t>0.1224</t>
  </si>
  <si>
    <t>-134.9854</t>
  </si>
  <si>
    <t>80.3747</t>
  </si>
  <si>
    <t>134.2929</t>
  </si>
  <si>
    <t>359.6188</t>
  </si>
  <si>
    <t>-44.9646</t>
  </si>
  <si>
    <t>83.1234</t>
  </si>
  <si>
    <t>83.2977</t>
  </si>
  <si>
    <t>90.4309</t>
  </si>
  <si>
    <t>10512.2122</t>
  </si>
  <si>
    <t>1373.0454</t>
  </si>
  <si>
    <t>-11885.1576</t>
  </si>
  <si>
    <t>4.5825</t>
  </si>
  <si>
    <t>24.7506</t>
  </si>
  <si>
    <t>45.3533</t>
  </si>
  <si>
    <t>-69.9038</t>
  </si>
  <si>
    <t>-44.2809</t>
  </si>
  <si>
    <t>-60.7664</t>
  </si>
  <si>
    <t>64.0752</t>
  </si>
  <si>
    <t>260.6148</t>
  </si>
  <si>
    <t>56.6206</t>
  </si>
  <si>
    <t>151.9360</t>
  </si>
  <si>
    <t>strike P corrected for vertical so take T+ 90</t>
  </si>
  <si>
    <t>=S5-90</t>
  </si>
  <si>
    <t>=P5+180</t>
  </si>
  <si>
    <t>=S7-90</t>
  </si>
  <si>
    <t>change dip</t>
  </si>
  <si>
    <t>coupling manually:</t>
  </si>
  <si>
    <t>Deformation tyoe, 1 = strike slip, 2 = normal, 3=reverse, 4=oblqiue, 5= reverse &lt;40km</t>
  </si>
  <si>
    <t>seismogenic depth</t>
  </si>
  <si>
    <t>corrected velo</t>
  </si>
  <si>
    <t>literature seimsogenic deth</t>
  </si>
  <si>
    <t>hayes, 2013</t>
  </si>
  <si>
    <t>crustal thickness (in m) from Chen et al</t>
  </si>
  <si>
    <t>uplift rate</t>
  </si>
  <si>
    <t>rates</t>
  </si>
  <si>
    <t>4.794696845126595e-08 -4.535949222848465e-08</t>
  </si>
  <si>
    <t>5.979222267725921e-10 -6.446048904819542e-10</t>
  </si>
  <si>
    <t>3.5535993368909195e-08 -3.299217965518266e-08</t>
  </si>
  <si>
    <t>1.5659770956928787e-09 -1.2246859723128159e-09</t>
  </si>
  <si>
    <t>6.243404145991157e-08 -6.177725679424223e-08</t>
  </si>
  <si>
    <t>3.804692609202628e-11 -4.820106880631773e-11</t>
  </si>
  <si>
    <t>1.4697015903414267e-09 -1.595786872653984e-09</t>
  </si>
  <si>
    <t>1.2305470201317074e-07 -1.3912623708714437e-07</t>
  </si>
  <si>
    <t>7.087102011432102e-09 -4.8414580881825675e-09</t>
  </si>
  <si>
    <t>1.9836723149252716e-10 -1.81204258172711e-10</t>
  </si>
  <si>
    <t>3.640922854556765e-09 -2.4020933589902284e-09</t>
  </si>
  <si>
    <t>6.7641904775951536e-09 -1.2151407800086665e-08</t>
  </si>
  <si>
    <t>2.1295144653089077e-09 -1.5455499759721828e-09</t>
  </si>
  <si>
    <t>2.9045224654306117e-10 -2.9603958123266055e-10</t>
  </si>
  <si>
    <t>6.403043597818935e-09 -5.644424895210675e-09</t>
  </si>
  <si>
    <t>5.992840136165512e-09 -5.729863001417335e-09</t>
  </si>
  <si>
    <t>1.2800008467203107e-09 -1.7380209250140026e-09</t>
  </si>
  <si>
    <t>3.0135737639142623e-09 -2.5469145710313777e-09</t>
  </si>
  <si>
    <t>1.5718872493308144e-09 -1.4553749646544434e-09</t>
  </si>
  <si>
    <t>2.8248180724138377e-08 -3.045602997568997e-08</t>
  </si>
  <si>
    <t>1.0120597747270735e-09 -1.1187256751166885e-09</t>
  </si>
  <si>
    <t>2.504854137163798e-08 -3.5206096931049605e-08</t>
  </si>
  <si>
    <t>6.079315030868535e-08 -6.273108177207858e-08</t>
  </si>
  <si>
    <t>8.316783304051305e-11 -9.553604795870097e-11</t>
  </si>
  <si>
    <t>1.3717525157734763e-07 -1.2873010013473574e-07</t>
  </si>
  <si>
    <t>8.92295947040949e-08 -8.369305113240992e-08</t>
  </si>
  <si>
    <t>2.048581347337779e-09 -1.6860324043836386e-09</t>
  </si>
  <si>
    <t>3.5325308454325e-09 -3.456646322991493e-09</t>
  </si>
  <si>
    <t>2.7097699130344066e-11 -3.184362184487686e-11</t>
  </si>
  <si>
    <t>2.184016655754296e-08 -2.1112190529577534e-08</t>
  </si>
  <si>
    <t>1.901800390194256e-09 -1.6262154541239892e-09</t>
  </si>
  <si>
    <t>4.822363239109186e-09 -4.362348270980209e-09</t>
  </si>
  <si>
    <t>4.808822587269851e-10 -4.4254492501817013e-10</t>
  </si>
  <si>
    <t>2.3219663146161657e-09 -2.3057205951691556e-09</t>
  </si>
  <si>
    <t>9.68826060505928e-10 -1.0785149327719028e-09</t>
  </si>
  <si>
    <t>2.9151651643333506e-09 -2.9951448157309875e-09</t>
  </si>
  <si>
    <t>2.7698391984529795e-06 -3.0886439675056887e-06</t>
  </si>
  <si>
    <t>7.110910880629511e-10 -1.010657831841675e-09</t>
  </si>
  <si>
    <t>1.2272918528069646e-10 -1.4896557314083192e-10</t>
  </si>
  <si>
    <t>7.6429692576578e-10 -7.536213970291998e-10</t>
  </si>
  <si>
    <t>1.2811266787468617e-10 -1.289902907527886e-10</t>
  </si>
  <si>
    <t>7.614206749351329e-10 -4.6006555775997124e-10</t>
  </si>
  <si>
    <t>9.75652804310493e-10 -9.63809856265411e-10</t>
  </si>
  <si>
    <t>Velo uncertainty</t>
  </si>
  <si>
    <t>Crustal thickening</t>
  </si>
  <si>
    <t>Afkortingen</t>
  </si>
  <si>
    <t>SI</t>
  </si>
  <si>
    <t>OF</t>
  </si>
  <si>
    <t>EP</t>
  </si>
  <si>
    <t>Vas</t>
  </si>
  <si>
    <t>PFs</t>
  </si>
  <si>
    <t>PFd</t>
  </si>
  <si>
    <t>CRs</t>
  </si>
  <si>
    <t>CRd</t>
  </si>
  <si>
    <t>AF</t>
  </si>
  <si>
    <t>PTs</t>
  </si>
  <si>
    <t>PTd</t>
  </si>
  <si>
    <t>OC</t>
  </si>
  <si>
    <t>HD</t>
  </si>
  <si>
    <t>PA</t>
  </si>
  <si>
    <t>HE</t>
  </si>
  <si>
    <t>MI</t>
  </si>
  <si>
    <t>HT</t>
  </si>
  <si>
    <t>MPs</t>
  </si>
  <si>
    <t>MPd</t>
  </si>
  <si>
    <t>LA4s</t>
  </si>
  <si>
    <t>LA4d</t>
  </si>
  <si>
    <t>SP</t>
  </si>
  <si>
    <t>EC</t>
  </si>
  <si>
    <t>PD</t>
  </si>
  <si>
    <t>= AE2+AG3</t>
  </si>
  <si>
    <t>MA3</t>
  </si>
  <si>
    <t>MA1s</t>
  </si>
  <si>
    <t>MA1d</t>
  </si>
  <si>
    <t>MA4s</t>
  </si>
  <si>
    <t>MA4d</t>
  </si>
  <si>
    <t>MA2s</t>
  </si>
  <si>
    <t>MA2d</t>
  </si>
  <si>
    <t>LFd</t>
  </si>
  <si>
    <t>LFs</t>
  </si>
  <si>
    <t>VCs</t>
  </si>
  <si>
    <t>VSd</t>
  </si>
  <si>
    <t>MTs</t>
  </si>
  <si>
    <t>MTd</t>
  </si>
  <si>
    <t>LA1s</t>
  </si>
  <si>
    <t>LA1d</t>
  </si>
  <si>
    <t>LA2</t>
  </si>
  <si>
    <t>LA3s</t>
  </si>
  <si>
    <t>LA3d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</si>
</sst>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 (Body)"/>
    </font>
    <font>
      <sz val="12"/>
      <color theme="1"/>
      <name val="Calibri (Body)"/>
    </font>
    <font>
      <sz val="14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49" fontId="3" fillId="0" borderId="0" xfId="0" applyNumberFormat="1" applyFont="1"/>
    <xf numFmtId="0" fontId="2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left"/>
    </xf>
    <xf numFmtId="49" fontId="5" fillId="0" borderId="0" xfId="0" applyNumberFormat="1" applyFont="1" applyFill="1" applyAlignment="1">
      <alignment horizontal="left"/>
    </xf>
    <xf numFmtId="0" fontId="5" fillId="0" borderId="0" xfId="0" applyFont="1" applyAlignment="1">
      <alignment horizontal="left"/>
    </xf>
    <xf numFmtId="49" fontId="3" fillId="0" borderId="0" xfId="0" applyNumberFormat="1" applyFont="1" applyFill="1" applyAlignment="1">
      <alignment horizontal="left"/>
    </xf>
    <xf numFmtId="49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8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11" fontId="3" fillId="0" borderId="0" xfId="0" applyNumberFormat="1" applyFont="1" applyFill="1" applyAlignment="1">
      <alignment horizontal="left"/>
    </xf>
    <xf numFmtId="49" fontId="0" fillId="0" borderId="0" xfId="0" applyNumberFormat="1" applyFont="1" applyAlignment="1">
      <alignment horizontal="left"/>
    </xf>
    <xf numFmtId="3" fontId="0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C8EC4-F76B-C743-8CBA-E225D5F4D445}">
  <dimension ref="A1:BE72"/>
  <sheetViews>
    <sheetView tabSelected="1" topLeftCell="W1" zoomScale="56" zoomScaleNormal="125" workbookViewId="0">
      <selection activeCell="F17" sqref="F17"/>
    </sheetView>
  </sheetViews>
  <sheetFormatPr baseColWidth="10" defaultRowHeight="16" x14ac:dyDescent="0.2"/>
  <cols>
    <col min="3" max="3" width="14" customWidth="1"/>
    <col min="4" max="4" width="28.1640625" customWidth="1"/>
    <col min="8" max="8" width="14.1640625" customWidth="1"/>
    <col min="9" max="9" width="16.33203125" customWidth="1"/>
    <col min="10" max="12" width="11.5" customWidth="1"/>
    <col min="13" max="15" width="12.83203125" customWidth="1"/>
    <col min="16" max="16" width="12.1640625" customWidth="1"/>
    <col min="17" max="17" width="13.1640625" customWidth="1"/>
    <col min="18" max="18" width="15.33203125" customWidth="1"/>
    <col min="19" max="20" width="15.5" customWidth="1"/>
    <col min="24" max="24" width="12.6640625" customWidth="1"/>
    <col min="26" max="26" width="31.83203125" customWidth="1"/>
    <col min="28" max="28" width="21.33203125" customWidth="1"/>
    <col min="39" max="39" width="15.5" customWidth="1"/>
  </cols>
  <sheetData>
    <row r="1" spans="1:57" x14ac:dyDescent="0.2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6" t="s">
        <v>30</v>
      </c>
      <c r="I1" s="5" t="s">
        <v>31</v>
      </c>
      <c r="J1" s="5" t="s">
        <v>32</v>
      </c>
      <c r="K1" s="5" t="s">
        <v>33</v>
      </c>
      <c r="L1" s="5" t="s">
        <v>34</v>
      </c>
      <c r="M1" s="5" t="s">
        <v>35</v>
      </c>
      <c r="N1" s="5" t="s">
        <v>315</v>
      </c>
      <c r="O1" s="5" t="s">
        <v>36</v>
      </c>
      <c r="P1" s="5" t="s">
        <v>37</v>
      </c>
      <c r="Q1" s="5" t="s">
        <v>38</v>
      </c>
      <c r="R1" s="5" t="s">
        <v>39</v>
      </c>
      <c r="S1" s="5" t="s">
        <v>40</v>
      </c>
      <c r="T1" s="5" t="s">
        <v>41</v>
      </c>
      <c r="U1" s="5" t="s">
        <v>42</v>
      </c>
      <c r="V1" s="5" t="s">
        <v>43</v>
      </c>
      <c r="W1" s="5" t="s">
        <v>44</v>
      </c>
      <c r="X1" s="5" t="s">
        <v>372</v>
      </c>
      <c r="Y1" s="5" t="s">
        <v>321</v>
      </c>
      <c r="Z1" s="5" t="s">
        <v>270</v>
      </c>
      <c r="AA1" s="5" t="s">
        <v>271</v>
      </c>
      <c r="AB1" s="5"/>
      <c r="AC1" s="5" t="s">
        <v>322</v>
      </c>
      <c r="AD1" s="5" t="s">
        <v>324</v>
      </c>
      <c r="AE1" s="5" t="s">
        <v>282</v>
      </c>
      <c r="AF1" s="5" t="s">
        <v>323</v>
      </c>
      <c r="AG1" s="13" t="s">
        <v>284</v>
      </c>
      <c r="AH1" s="5" t="s">
        <v>285</v>
      </c>
      <c r="AI1" s="5" t="s">
        <v>326</v>
      </c>
      <c r="AJ1" s="5"/>
      <c r="AK1" s="5" t="s">
        <v>320</v>
      </c>
      <c r="AL1" s="5" t="s">
        <v>373</v>
      </c>
      <c r="AM1" s="5" t="s">
        <v>327</v>
      </c>
      <c r="AN1" s="5" t="s">
        <v>328</v>
      </c>
      <c r="AO1" s="5"/>
      <c r="AP1" s="5"/>
      <c r="AQ1" s="5"/>
      <c r="AR1" s="5"/>
      <c r="AS1" s="5"/>
      <c r="AT1" s="5"/>
      <c r="AU1" s="5"/>
      <c r="AV1" s="5" t="s">
        <v>374</v>
      </c>
      <c r="AW1" s="5"/>
      <c r="AX1" s="5"/>
      <c r="AY1" s="5"/>
      <c r="AZ1" s="5"/>
      <c r="BA1" s="5"/>
      <c r="BB1" s="5"/>
      <c r="BC1" s="5"/>
      <c r="BD1" s="5"/>
      <c r="BE1" s="7"/>
    </row>
    <row r="2" spans="1:57" ht="19" x14ac:dyDescent="0.25">
      <c r="A2" s="11">
        <v>-85.090526007774699</v>
      </c>
      <c r="B2" s="11">
        <v>17.227151647225401</v>
      </c>
      <c r="C2" s="9" t="s">
        <v>0</v>
      </c>
      <c r="D2" s="8" t="s">
        <v>45</v>
      </c>
      <c r="E2" s="9" t="s">
        <v>167</v>
      </c>
      <c r="F2" s="9" t="s">
        <v>168</v>
      </c>
      <c r="G2" s="9" t="s">
        <v>288</v>
      </c>
      <c r="H2" s="9" t="s">
        <v>169</v>
      </c>
      <c r="I2" s="9" t="s">
        <v>170</v>
      </c>
      <c r="J2" s="9" t="s">
        <v>171</v>
      </c>
      <c r="K2" s="9" t="s">
        <v>172</v>
      </c>
      <c r="L2" s="9" t="s">
        <v>173</v>
      </c>
      <c r="M2" s="9" t="s">
        <v>174</v>
      </c>
      <c r="N2" s="9" t="s">
        <v>170</v>
      </c>
      <c r="O2" s="9" t="s">
        <v>175</v>
      </c>
      <c r="P2" s="9" t="s">
        <v>176</v>
      </c>
      <c r="Q2" s="9"/>
      <c r="R2" s="9" t="s">
        <v>177</v>
      </c>
      <c r="S2" s="9" t="s">
        <v>178</v>
      </c>
      <c r="T2" s="9" t="s">
        <v>175</v>
      </c>
      <c r="U2" s="8" t="s">
        <v>179</v>
      </c>
      <c r="V2" s="11"/>
      <c r="W2" s="9" t="s">
        <v>176</v>
      </c>
      <c r="X2" s="9">
        <v>2.0851852496614151E-4</v>
      </c>
      <c r="Y2" s="10">
        <v>1</v>
      </c>
      <c r="Z2" s="11">
        <v>1.4958862701007001</v>
      </c>
      <c r="AA2" s="10" t="s">
        <v>272</v>
      </c>
      <c r="AB2" s="9" t="s">
        <v>0</v>
      </c>
      <c r="AC2" s="11">
        <v>31000</v>
      </c>
      <c r="AD2" s="11"/>
      <c r="AE2" s="11">
        <v>9.9833077857288508</v>
      </c>
      <c r="AF2" s="11"/>
      <c r="AG2" s="14">
        <v>0.51632914411765995</v>
      </c>
      <c r="AH2" s="11">
        <v>0.97599539330174301</v>
      </c>
      <c r="AI2" s="11">
        <v>8000</v>
      </c>
      <c r="AJ2" s="8" t="s">
        <v>45</v>
      </c>
      <c r="AK2" s="9">
        <f>AE2/AJ2</f>
        <v>0.5163291441176604</v>
      </c>
      <c r="AL2" s="11">
        <v>-2.53809411733611E-2</v>
      </c>
      <c r="AM2" s="11">
        <v>-4.3185481996465096E-3</v>
      </c>
      <c r="AN2" s="11" t="s">
        <v>329</v>
      </c>
      <c r="AO2" s="10"/>
      <c r="AP2" s="10"/>
      <c r="AQ2" s="10"/>
      <c r="AR2" s="10"/>
      <c r="AS2" s="10"/>
      <c r="AT2" s="15">
        <v>9.9833077857288508</v>
      </c>
      <c r="AU2" s="11"/>
      <c r="AV2" s="10" t="s">
        <v>375</v>
      </c>
      <c r="AW2" s="9" t="s">
        <v>0</v>
      </c>
      <c r="AX2" s="10"/>
      <c r="AY2" s="10"/>
      <c r="AZ2" s="10"/>
      <c r="BA2" s="10"/>
      <c r="BB2" s="10"/>
      <c r="BC2" s="10"/>
      <c r="BD2" s="10"/>
      <c r="BE2" s="16"/>
    </row>
    <row r="3" spans="1:57" ht="19" x14ac:dyDescent="0.25">
      <c r="A3" s="11">
        <v>-86.759227093663995</v>
      </c>
      <c r="B3" s="11">
        <v>15.691218641096301</v>
      </c>
      <c r="C3" s="9" t="s">
        <v>1</v>
      </c>
      <c r="D3" s="8" t="s">
        <v>46</v>
      </c>
      <c r="E3" s="9" t="s">
        <v>180</v>
      </c>
      <c r="F3" s="9" t="s">
        <v>181</v>
      </c>
      <c r="G3" s="9" t="s">
        <v>182</v>
      </c>
      <c r="H3" s="9" t="s">
        <v>183</v>
      </c>
      <c r="I3" s="9" t="s">
        <v>184</v>
      </c>
      <c r="J3" s="9" t="s">
        <v>185</v>
      </c>
      <c r="K3" s="9" t="s">
        <v>186</v>
      </c>
      <c r="L3" s="9" t="s">
        <v>187</v>
      </c>
      <c r="M3" s="9" t="s">
        <v>289</v>
      </c>
      <c r="N3" s="9">
        <f xml:space="preserve"> M3+90</f>
        <v>25.088200000000001</v>
      </c>
      <c r="O3" s="9" t="s">
        <v>189</v>
      </c>
      <c r="P3" s="9" t="s">
        <v>190</v>
      </c>
      <c r="Q3" s="9"/>
      <c r="R3" s="9" t="s">
        <v>191</v>
      </c>
      <c r="S3" s="9" t="s">
        <v>188</v>
      </c>
      <c r="T3" s="9" t="s">
        <v>191</v>
      </c>
      <c r="U3" s="8" t="s">
        <v>192</v>
      </c>
      <c r="V3" s="9" t="s">
        <v>316</v>
      </c>
      <c r="W3" s="9">
        <f>S3-90</f>
        <v>117.35839999999999</v>
      </c>
      <c r="X3" s="9">
        <v>1.2149806835056227E-5</v>
      </c>
      <c r="Y3" s="10">
        <v>2</v>
      </c>
      <c r="Z3" s="11">
        <v>2.24268671095941</v>
      </c>
      <c r="AA3" s="10" t="s">
        <v>273</v>
      </c>
      <c r="AB3" s="9" t="s">
        <v>1</v>
      </c>
      <c r="AC3" s="11">
        <v>17000</v>
      </c>
      <c r="AD3" s="11"/>
      <c r="AE3" s="11">
        <v>0.145733976157541</v>
      </c>
      <c r="AF3" s="11"/>
      <c r="AG3" s="14">
        <v>1.49657999738026E-3</v>
      </c>
      <c r="AH3" s="11">
        <v>0.83246618106139403</v>
      </c>
      <c r="AI3" s="11">
        <v>35000</v>
      </c>
      <c r="AJ3" s="8" t="s">
        <v>46</v>
      </c>
      <c r="AK3" s="9">
        <f t="shared" ref="AK3:AK44" si="0" xml:space="preserve"> AE3/AJ3</f>
        <v>1.9911865464760513E-3</v>
      </c>
      <c r="AL3" s="11">
        <v>-2.1650901252843399E-2</v>
      </c>
      <c r="AM3" s="11">
        <v>-3.6838846907823099E-3</v>
      </c>
      <c r="AN3" s="11" t="s">
        <v>330</v>
      </c>
      <c r="AO3" s="10"/>
      <c r="AP3" s="10"/>
      <c r="AQ3" s="10"/>
      <c r="AR3" s="10"/>
      <c r="AS3" s="10"/>
      <c r="AT3" s="15">
        <v>0.145733976157541</v>
      </c>
      <c r="AU3" s="11"/>
      <c r="AV3" s="10" t="s">
        <v>387</v>
      </c>
      <c r="AW3" s="9" t="s">
        <v>1</v>
      </c>
      <c r="AX3" s="10"/>
      <c r="AY3" s="10"/>
      <c r="AZ3" s="10"/>
      <c r="BA3" s="10"/>
      <c r="BB3" s="10"/>
      <c r="BC3" s="10"/>
      <c r="BD3" s="10"/>
      <c r="BE3" s="16"/>
    </row>
    <row r="4" spans="1:57" ht="19" x14ac:dyDescent="0.25">
      <c r="A4" s="11">
        <v>-82.555614517896501</v>
      </c>
      <c r="B4" s="11">
        <v>6.1660536331516802</v>
      </c>
      <c r="C4" s="9" t="s">
        <v>2</v>
      </c>
      <c r="D4" s="8" t="s">
        <v>47</v>
      </c>
      <c r="E4" s="9" t="s">
        <v>290</v>
      </c>
      <c r="F4" s="9" t="s">
        <v>291</v>
      </c>
      <c r="G4" s="9" t="s">
        <v>292</v>
      </c>
      <c r="H4" s="9" t="s">
        <v>293</v>
      </c>
      <c r="I4" s="9" t="s">
        <v>294</v>
      </c>
      <c r="J4" s="9" t="s">
        <v>295</v>
      </c>
      <c r="K4" s="9" t="s">
        <v>296</v>
      </c>
      <c r="L4" s="10">
        <v>9.6244999999999994</v>
      </c>
      <c r="M4" s="9" t="s">
        <v>298</v>
      </c>
      <c r="N4" s="9" t="s">
        <v>294</v>
      </c>
      <c r="O4" s="9" t="s">
        <v>299</v>
      </c>
      <c r="P4" s="9" t="s">
        <v>297</v>
      </c>
      <c r="Q4" s="9"/>
      <c r="R4" s="9" t="s">
        <v>300</v>
      </c>
      <c r="S4" s="9" t="s">
        <v>301</v>
      </c>
      <c r="T4" s="9" t="s">
        <v>299</v>
      </c>
      <c r="U4" s="8" t="s">
        <v>154</v>
      </c>
      <c r="V4" s="11"/>
      <c r="W4" s="9">
        <f>P4-180</f>
        <v>179.61880000000002</v>
      </c>
      <c r="X4" s="9">
        <v>2.6962325184252487E-3</v>
      </c>
      <c r="Y4" s="10">
        <v>1</v>
      </c>
      <c r="Z4" s="11">
        <v>1.2951862049756799</v>
      </c>
      <c r="AA4" s="10" t="s">
        <v>274</v>
      </c>
      <c r="AB4" s="9" t="s">
        <v>2</v>
      </c>
      <c r="AC4" s="11">
        <v>25000</v>
      </c>
      <c r="AD4" s="11"/>
      <c r="AE4" s="11">
        <v>13.252625659602</v>
      </c>
      <c r="AF4" s="11"/>
      <c r="AG4" s="11">
        <v>0.160770042486197</v>
      </c>
      <c r="AH4" s="11">
        <v>0.92453789614797799</v>
      </c>
      <c r="AI4" s="11">
        <v>8000</v>
      </c>
      <c r="AJ4" s="8" t="s">
        <v>47</v>
      </c>
      <c r="AK4" s="9">
        <f t="shared" si="0"/>
        <v>0.16077004248619708</v>
      </c>
      <c r="AL4" s="11">
        <v>-1.20804358891208E-2</v>
      </c>
      <c r="AM4" s="11">
        <v>-2.0554771512832398E-3</v>
      </c>
      <c r="AN4" s="11" t="s">
        <v>331</v>
      </c>
      <c r="AO4" s="11"/>
      <c r="AP4" s="9"/>
      <c r="AQ4" s="10"/>
      <c r="AR4" s="11"/>
      <c r="AS4" s="11"/>
      <c r="AT4" s="15">
        <v>13.252625659602</v>
      </c>
      <c r="AU4" s="11"/>
      <c r="AV4" s="10" t="s">
        <v>388</v>
      </c>
      <c r="AW4" s="9" t="s">
        <v>2</v>
      </c>
      <c r="AX4" s="10"/>
      <c r="AY4" s="10"/>
      <c r="AZ4" s="10"/>
      <c r="BA4" s="10"/>
      <c r="BB4" s="10"/>
      <c r="BC4" s="10"/>
      <c r="BD4" s="10"/>
      <c r="BE4" s="16"/>
    </row>
    <row r="5" spans="1:57" ht="19" x14ac:dyDescent="0.25">
      <c r="A5" s="11">
        <v>-81.9215500623108</v>
      </c>
      <c r="B5" s="11">
        <v>12.797393501136099</v>
      </c>
      <c r="C5" s="9" t="s">
        <v>3</v>
      </c>
      <c r="D5" s="8" t="s">
        <v>48</v>
      </c>
      <c r="E5" s="9" t="s">
        <v>193</v>
      </c>
      <c r="F5" s="9" t="s">
        <v>194</v>
      </c>
      <c r="G5" s="9" t="s">
        <v>195</v>
      </c>
      <c r="H5" s="9" t="s">
        <v>196</v>
      </c>
      <c r="I5" s="9" t="s">
        <v>197</v>
      </c>
      <c r="J5" s="9" t="s">
        <v>198</v>
      </c>
      <c r="K5" s="9" t="s">
        <v>199</v>
      </c>
      <c r="L5" s="9" t="s">
        <v>200</v>
      </c>
      <c r="M5" s="9" t="s">
        <v>201</v>
      </c>
      <c r="N5" s="9" t="s">
        <v>197</v>
      </c>
      <c r="O5" s="9" t="s">
        <v>202</v>
      </c>
      <c r="P5" s="9" t="s">
        <v>203</v>
      </c>
      <c r="Q5" s="9"/>
      <c r="R5" s="9" t="s">
        <v>204</v>
      </c>
      <c r="S5" s="9" t="s">
        <v>205</v>
      </c>
      <c r="T5" s="9" t="s">
        <v>204</v>
      </c>
      <c r="U5" s="8" t="s">
        <v>206</v>
      </c>
      <c r="V5" s="9" t="s">
        <v>317</v>
      </c>
      <c r="W5" s="9">
        <f>P5+180</f>
        <v>251.84559999999999</v>
      </c>
      <c r="X5" s="9">
        <v>-4.7210389237406579E-5</v>
      </c>
      <c r="Y5" s="10">
        <v>1</v>
      </c>
      <c r="Z5" s="11">
        <v>1.64335911325541</v>
      </c>
      <c r="AA5" s="10" t="s">
        <v>272</v>
      </c>
      <c r="AB5" s="9" t="s">
        <v>3</v>
      </c>
      <c r="AC5" s="11">
        <v>16000</v>
      </c>
      <c r="AD5" s="11"/>
      <c r="AE5" s="11">
        <v>0.40507836033699302</v>
      </c>
      <c r="AF5" s="11"/>
      <c r="AG5" s="11">
        <v>5.0540522670013601E-3</v>
      </c>
      <c r="AH5" s="11">
        <v>0.98381466201205903</v>
      </c>
      <c r="AI5" s="11">
        <v>30000</v>
      </c>
      <c r="AJ5" s="8" t="s">
        <v>48</v>
      </c>
      <c r="AK5" s="9">
        <f t="shared" si="0"/>
        <v>5.0577894910349983E-3</v>
      </c>
      <c r="AL5" s="11">
        <v>-1.0456198937366001E-2</v>
      </c>
      <c r="AM5" s="11">
        <v>-1.77911444605929E-3</v>
      </c>
      <c r="AN5" s="11" t="s">
        <v>332</v>
      </c>
      <c r="AO5" s="11"/>
      <c r="AP5" s="9"/>
      <c r="AQ5" s="10"/>
      <c r="AR5" s="11"/>
      <c r="AS5" s="11"/>
      <c r="AT5" s="15">
        <v>0.40507836033699302</v>
      </c>
      <c r="AU5" s="11"/>
      <c r="AV5" s="10" t="s">
        <v>389</v>
      </c>
      <c r="AW5" s="9" t="s">
        <v>3</v>
      </c>
      <c r="AX5" s="10"/>
      <c r="AY5" s="10"/>
      <c r="AZ5" s="10"/>
      <c r="BA5" s="10"/>
      <c r="BB5" s="10"/>
      <c r="BC5" s="10"/>
      <c r="BD5" s="10"/>
      <c r="BE5" s="16"/>
    </row>
    <row r="6" spans="1:57" ht="19" x14ac:dyDescent="0.25">
      <c r="A6" s="11">
        <v>-77.670164782446506</v>
      </c>
      <c r="B6" s="11">
        <v>19.577097310133901</v>
      </c>
      <c r="C6" s="9" t="s">
        <v>4</v>
      </c>
      <c r="D6" s="8" t="s">
        <v>49</v>
      </c>
      <c r="E6" s="9" t="s">
        <v>207</v>
      </c>
      <c r="F6" s="9" t="s">
        <v>208</v>
      </c>
      <c r="G6" s="9" t="s">
        <v>209</v>
      </c>
      <c r="H6" s="9" t="s">
        <v>210</v>
      </c>
      <c r="I6" s="9" t="s">
        <v>211</v>
      </c>
      <c r="J6" s="9" t="s">
        <v>212</v>
      </c>
      <c r="K6" s="9" t="s">
        <v>213</v>
      </c>
      <c r="L6" s="9" t="s">
        <v>214</v>
      </c>
      <c r="M6" s="9" t="s">
        <v>215</v>
      </c>
      <c r="N6" s="9" t="s">
        <v>211</v>
      </c>
      <c r="O6" s="9" t="s">
        <v>216</v>
      </c>
      <c r="P6" s="9" t="s">
        <v>217</v>
      </c>
      <c r="Q6" s="9"/>
      <c r="R6" s="9" t="s">
        <v>218</v>
      </c>
      <c r="S6" s="9" t="s">
        <v>265</v>
      </c>
      <c r="T6" s="9" t="s">
        <v>216</v>
      </c>
      <c r="U6" s="8" t="s">
        <v>219</v>
      </c>
      <c r="V6" s="9"/>
      <c r="W6" s="9">
        <f>P6-180</f>
        <v>76.880600000000015</v>
      </c>
      <c r="X6" s="9">
        <v>-3.2992513557078681E-4</v>
      </c>
      <c r="Y6" s="10">
        <v>1</v>
      </c>
      <c r="Z6" s="11">
        <v>1.3034975723725</v>
      </c>
      <c r="AA6" s="10" t="s">
        <v>275</v>
      </c>
      <c r="AB6" s="9" t="s">
        <v>4</v>
      </c>
      <c r="AC6" s="11">
        <v>24000</v>
      </c>
      <c r="AD6" s="11"/>
      <c r="AE6" s="11">
        <v>14.4233251492508</v>
      </c>
      <c r="AF6" s="11"/>
      <c r="AG6" s="11">
        <v>0.74794648122272001</v>
      </c>
      <c r="AH6" s="11">
        <v>0.99134367143073998</v>
      </c>
      <c r="AI6" s="11">
        <v>8000</v>
      </c>
      <c r="AJ6" s="8" t="s">
        <v>49</v>
      </c>
      <c r="AK6" s="9">
        <f t="shared" si="0"/>
        <v>0.74794648122271956</v>
      </c>
      <c r="AL6" s="11">
        <v>-1.31533184505908E-2</v>
      </c>
      <c r="AM6" s="11">
        <v>-2.2380273184587399E-3</v>
      </c>
      <c r="AN6" s="11" t="s">
        <v>333</v>
      </c>
      <c r="AO6" s="10"/>
      <c r="AP6" s="9"/>
      <c r="AQ6" s="10"/>
      <c r="AR6" s="11" cm="1">
        <f t="array" ref="AR6" xml:space="preserve"> MIN(AL2:AL45+AL43)</f>
        <v>-0.16666600927998457</v>
      </c>
      <c r="AS6" s="11"/>
      <c r="AT6" s="15">
        <v>14.4233251492508</v>
      </c>
      <c r="AU6" s="11"/>
      <c r="AV6" s="10" t="s">
        <v>376</v>
      </c>
      <c r="AW6" s="9" t="s">
        <v>4</v>
      </c>
      <c r="AX6" s="10"/>
      <c r="AY6" s="10"/>
      <c r="AZ6" s="10"/>
      <c r="BA6" s="10"/>
      <c r="BB6" s="10"/>
      <c r="BC6" s="10"/>
      <c r="BD6" s="10"/>
      <c r="BE6" s="16"/>
    </row>
    <row r="7" spans="1:57" ht="19" x14ac:dyDescent="0.25">
      <c r="A7" s="11">
        <v>-72.749949684876398</v>
      </c>
      <c r="B7" s="11">
        <v>14.7163959378436</v>
      </c>
      <c r="C7" s="9" t="s">
        <v>5</v>
      </c>
      <c r="D7" s="8" t="s">
        <v>50</v>
      </c>
      <c r="E7" s="9" t="s">
        <v>220</v>
      </c>
      <c r="F7" s="9" t="s">
        <v>221</v>
      </c>
      <c r="G7" s="9" t="s">
        <v>222</v>
      </c>
      <c r="H7" s="9" t="s">
        <v>223</v>
      </c>
      <c r="I7" s="9" t="s">
        <v>224</v>
      </c>
      <c r="J7" s="9" t="s">
        <v>225</v>
      </c>
      <c r="K7" s="9" t="s">
        <v>226</v>
      </c>
      <c r="L7" s="9" t="s">
        <v>227</v>
      </c>
      <c r="M7" s="9" t="s">
        <v>228</v>
      </c>
      <c r="N7" s="9" t="s">
        <v>224</v>
      </c>
      <c r="O7" s="9" t="s">
        <v>229</v>
      </c>
      <c r="P7" s="9" t="s">
        <v>230</v>
      </c>
      <c r="Q7" s="9"/>
      <c r="R7" s="9" t="s">
        <v>231</v>
      </c>
      <c r="S7" s="9" t="s">
        <v>232</v>
      </c>
      <c r="T7" s="9" t="s">
        <v>231</v>
      </c>
      <c r="U7" s="8" t="s">
        <v>233</v>
      </c>
      <c r="V7" s="9" t="s">
        <v>318</v>
      </c>
      <c r="W7" s="9">
        <f>S7-90</f>
        <v>80.611700000000013</v>
      </c>
      <c r="X7" s="9">
        <v>8.9637424820563353E-6</v>
      </c>
      <c r="Y7" s="10">
        <v>2</v>
      </c>
      <c r="Z7" s="11">
        <v>0</v>
      </c>
      <c r="AA7" s="10" t="s">
        <v>276</v>
      </c>
      <c r="AB7" s="9" t="s">
        <v>5</v>
      </c>
      <c r="AC7" s="11">
        <v>23000</v>
      </c>
      <c r="AD7" s="11"/>
      <c r="AE7" s="11">
        <v>3.52890676939797E-2</v>
      </c>
      <c r="AF7" s="11"/>
      <c r="AG7" s="11">
        <v>2.0600765729073601E-3</v>
      </c>
      <c r="AH7" s="11">
        <v>0.99111414900888495</v>
      </c>
      <c r="AI7" s="11">
        <v>15000</v>
      </c>
      <c r="AJ7" s="8" t="s">
        <v>50</v>
      </c>
      <c r="AK7" s="9">
        <f t="shared" si="0"/>
        <v>1.7568238500828451E-3</v>
      </c>
      <c r="AL7" s="11">
        <v>-2.6930283504395598E-4</v>
      </c>
      <c r="AM7" s="17">
        <v>-4.58216764104642E-5</v>
      </c>
      <c r="AN7" s="11" t="s">
        <v>334</v>
      </c>
      <c r="AO7" s="10"/>
      <c r="AP7" s="9"/>
      <c r="AQ7" s="10"/>
      <c r="AR7" s="11"/>
      <c r="AS7" s="11"/>
      <c r="AT7" s="15">
        <v>3.52890676939797E-2</v>
      </c>
      <c r="AU7" s="11"/>
      <c r="AV7" s="10" t="s">
        <v>390</v>
      </c>
      <c r="AW7" s="9" t="s">
        <v>5</v>
      </c>
      <c r="AX7" s="10"/>
      <c r="AY7" s="10"/>
      <c r="AZ7" s="10"/>
      <c r="BA7" s="10"/>
      <c r="BB7" s="10"/>
      <c r="BC7" s="10"/>
      <c r="BD7" s="10"/>
      <c r="BE7" s="16"/>
    </row>
    <row r="8" spans="1:57" ht="19" x14ac:dyDescent="0.25">
      <c r="A8" s="11">
        <v>-71.396841454402207</v>
      </c>
      <c r="B8" s="11">
        <v>19.911868773551699</v>
      </c>
      <c r="C8" s="9" t="s">
        <v>6</v>
      </c>
      <c r="D8" s="8" t="s">
        <v>51</v>
      </c>
      <c r="E8" s="9" t="s">
        <v>234</v>
      </c>
      <c r="F8" s="9" t="s">
        <v>235</v>
      </c>
      <c r="G8" s="9" t="s">
        <v>236</v>
      </c>
      <c r="H8" s="9" t="s">
        <v>237</v>
      </c>
      <c r="I8" s="9" t="s">
        <v>238</v>
      </c>
      <c r="J8" s="9" t="s">
        <v>239</v>
      </c>
      <c r="K8" s="9" t="s">
        <v>240</v>
      </c>
      <c r="L8" s="9" t="s">
        <v>241</v>
      </c>
      <c r="M8" s="9" t="s">
        <v>242</v>
      </c>
      <c r="N8" s="9" t="s">
        <v>238</v>
      </c>
      <c r="O8" s="9" t="s">
        <v>266</v>
      </c>
      <c r="P8" s="9" t="s">
        <v>267</v>
      </c>
      <c r="Q8" s="9"/>
      <c r="R8" s="9" t="s">
        <v>268</v>
      </c>
      <c r="S8" s="9" t="s">
        <v>269</v>
      </c>
      <c r="T8" s="9" t="s">
        <v>266</v>
      </c>
      <c r="U8" s="8" t="s">
        <v>243</v>
      </c>
      <c r="V8" s="11"/>
      <c r="W8" s="9">
        <f>P8-90</f>
        <v>55.123999999999995</v>
      </c>
      <c r="X8" s="9">
        <v>1.5624220006335549E-5</v>
      </c>
      <c r="Y8" s="10">
        <v>3</v>
      </c>
      <c r="Z8" s="11">
        <v>2.023008218417</v>
      </c>
      <c r="AA8" s="10" t="s">
        <v>277</v>
      </c>
      <c r="AB8" s="9" t="s">
        <v>6</v>
      </c>
      <c r="AC8" s="11">
        <v>34000</v>
      </c>
      <c r="AD8" s="11"/>
      <c r="AE8" s="11">
        <v>8.9018837120826505E-2</v>
      </c>
      <c r="AF8" s="11"/>
      <c r="AG8" s="11">
        <v>4.5669351586687702E-3</v>
      </c>
      <c r="AH8" s="11">
        <v>0.83865314807860802</v>
      </c>
      <c r="AI8" s="11">
        <v>25000</v>
      </c>
      <c r="AJ8" s="8" t="s">
        <v>51</v>
      </c>
      <c r="AK8" s="9">
        <f t="shared" si="0"/>
        <v>4.5669351586687746E-3</v>
      </c>
      <c r="AL8" s="11">
        <v>1.2822784868611801E-2</v>
      </c>
      <c r="AM8" s="11">
        <v>2.1817872761518498E-3</v>
      </c>
      <c r="AN8" s="11" t="s">
        <v>335</v>
      </c>
      <c r="AO8" s="11"/>
      <c r="AP8" s="9"/>
      <c r="AQ8" s="10"/>
      <c r="AR8" s="11"/>
      <c r="AS8" s="11"/>
      <c r="AT8" s="15">
        <v>8.9018837120826505E-2</v>
      </c>
      <c r="AU8" s="11"/>
      <c r="AV8" s="10" t="s">
        <v>391</v>
      </c>
      <c r="AW8" s="9" t="s">
        <v>6</v>
      </c>
      <c r="AX8" s="10"/>
      <c r="AY8" s="10"/>
      <c r="AZ8" s="10"/>
      <c r="BA8" s="10"/>
      <c r="BB8" s="10"/>
      <c r="BC8" s="10"/>
      <c r="BD8" s="10"/>
      <c r="BE8" s="16"/>
    </row>
    <row r="9" spans="1:57" ht="19" x14ac:dyDescent="0.25">
      <c r="A9" s="11">
        <v>-72.821073505416507</v>
      </c>
      <c r="B9" s="11">
        <v>18.482213329241301</v>
      </c>
      <c r="C9" s="9" t="s">
        <v>7</v>
      </c>
      <c r="D9" s="8" t="s">
        <v>52</v>
      </c>
      <c r="E9" s="9" t="s">
        <v>302</v>
      </c>
      <c r="F9" s="9" t="s">
        <v>303</v>
      </c>
      <c r="G9" s="9" t="s">
        <v>304</v>
      </c>
      <c r="H9" s="9" t="s">
        <v>305</v>
      </c>
      <c r="I9" s="9" t="s">
        <v>306</v>
      </c>
      <c r="J9" s="9" t="s">
        <v>307</v>
      </c>
      <c r="K9" s="9" t="s">
        <v>308</v>
      </c>
      <c r="L9" s="9" t="s">
        <v>309</v>
      </c>
      <c r="M9" s="9" t="s">
        <v>310</v>
      </c>
      <c r="N9" s="9" t="s">
        <v>306</v>
      </c>
      <c r="O9" s="9" t="s">
        <v>311</v>
      </c>
      <c r="P9" s="9" t="s">
        <v>312</v>
      </c>
      <c r="Q9" s="9"/>
      <c r="R9" s="9" t="s">
        <v>313</v>
      </c>
      <c r="S9" s="9" t="s">
        <v>314</v>
      </c>
      <c r="T9" s="9" t="s">
        <v>311</v>
      </c>
      <c r="U9" s="8" t="s">
        <v>244</v>
      </c>
      <c r="V9" s="9"/>
      <c r="W9" s="10">
        <f>S10-180</f>
        <v>88.420999999999992</v>
      </c>
      <c r="X9" s="9">
        <v>1.4723191167495396E-2</v>
      </c>
      <c r="Y9" s="10">
        <v>1</v>
      </c>
      <c r="Z9" s="11">
        <v>1.67221693796757</v>
      </c>
      <c r="AA9" s="10" t="s">
        <v>278</v>
      </c>
      <c r="AB9" s="9" t="s">
        <v>7</v>
      </c>
      <c r="AC9" s="11">
        <v>14000</v>
      </c>
      <c r="AD9" s="11"/>
      <c r="AE9" s="11">
        <v>25.1246526856673</v>
      </c>
      <c r="AF9" s="11"/>
      <c r="AG9" s="11">
        <v>1.28011705835821</v>
      </c>
      <c r="AH9" s="11">
        <v>0.99277978339350104</v>
      </c>
      <c r="AI9" s="11">
        <v>33000</v>
      </c>
      <c r="AJ9" s="8" t="s">
        <v>52</v>
      </c>
      <c r="AK9" s="9">
        <f t="shared" si="0"/>
        <v>1.2801170583582124</v>
      </c>
      <c r="AL9" s="11">
        <v>2.2186065574699501</v>
      </c>
      <c r="AM9" s="11">
        <v>0.37749425007697801</v>
      </c>
      <c r="AN9" s="11" t="s">
        <v>336</v>
      </c>
      <c r="AO9" s="11"/>
      <c r="AP9" s="9"/>
      <c r="AQ9" s="10"/>
      <c r="AR9" s="11"/>
      <c r="AS9" s="11"/>
      <c r="AT9" s="15">
        <v>25.1246526856673</v>
      </c>
      <c r="AU9" s="11"/>
      <c r="AV9" s="10" t="s">
        <v>377</v>
      </c>
      <c r="AW9" s="9" t="s">
        <v>7</v>
      </c>
      <c r="AX9" s="10"/>
      <c r="AY9" s="10"/>
      <c r="AZ9" s="10"/>
      <c r="BA9" s="10"/>
      <c r="BB9" s="10"/>
      <c r="BC9" s="10"/>
      <c r="BD9" s="10"/>
      <c r="BE9" s="16"/>
    </row>
    <row r="10" spans="1:57" ht="19" x14ac:dyDescent="0.25">
      <c r="A10" s="11">
        <v>-66.949699112124094</v>
      </c>
      <c r="B10" s="11">
        <v>18.231832620901901</v>
      </c>
      <c r="C10" s="9" t="s">
        <v>8</v>
      </c>
      <c r="D10" s="8" t="s">
        <v>139</v>
      </c>
      <c r="E10" s="10">
        <v>797.3809</v>
      </c>
      <c r="F10" s="10">
        <v>-252.62100000000001</v>
      </c>
      <c r="G10" s="10">
        <v>-544.72</v>
      </c>
      <c r="H10" s="10">
        <v>63.312899999999999</v>
      </c>
      <c r="I10" s="10">
        <v>-97.815299999999993</v>
      </c>
      <c r="J10" s="10">
        <v>-24.427700000000002</v>
      </c>
      <c r="K10" s="10">
        <v>-123.1812</v>
      </c>
      <c r="L10" s="10">
        <v>-10.089</v>
      </c>
      <c r="M10" s="10">
        <v>-28.5457</v>
      </c>
      <c r="N10" s="10">
        <v>-97.815299999999993</v>
      </c>
      <c r="O10" s="10">
        <v>59.475200000000001</v>
      </c>
      <c r="P10" s="10">
        <v>41.284799999999997</v>
      </c>
      <c r="Q10" s="10"/>
      <c r="R10" s="10">
        <v>40.9178</v>
      </c>
      <c r="S10" s="10">
        <v>268.42099999999999</v>
      </c>
      <c r="T10" s="10">
        <v>40.9178</v>
      </c>
      <c r="U10" s="8" t="s">
        <v>153</v>
      </c>
      <c r="V10" s="10">
        <f>R10-90</f>
        <v>-49.0822</v>
      </c>
      <c r="W10" s="10">
        <f>S10+90</f>
        <v>358.42099999999999</v>
      </c>
      <c r="X10" s="9">
        <v>-1.1891602318950993E-5</v>
      </c>
      <c r="Y10" s="10">
        <v>2</v>
      </c>
      <c r="Z10" s="11">
        <v>1.5496655766757901</v>
      </c>
      <c r="AA10" s="10" t="s">
        <v>272</v>
      </c>
      <c r="AB10" s="9" t="s">
        <v>8</v>
      </c>
      <c r="AC10" s="11">
        <v>21000</v>
      </c>
      <c r="AD10" s="11"/>
      <c r="AE10" s="11">
        <v>1.0337625439951199</v>
      </c>
      <c r="AF10" s="11"/>
      <c r="AG10" s="11">
        <v>5.2012921890501697E-2</v>
      </c>
      <c r="AH10" s="11">
        <v>0.96130737803412603</v>
      </c>
      <c r="AI10" s="11">
        <v>25000</v>
      </c>
      <c r="AJ10" s="8" t="s">
        <v>139</v>
      </c>
      <c r="AK10" s="9">
        <f t="shared" si="0"/>
        <v>5.2012921890501232E-2</v>
      </c>
      <c r="AL10" s="11">
        <v>-0.100785199719023</v>
      </c>
      <c r="AM10" s="11">
        <v>-1.7148526519356101E-2</v>
      </c>
      <c r="AN10" s="11" t="s">
        <v>337</v>
      </c>
      <c r="AO10" s="11"/>
      <c r="AP10" s="9"/>
      <c r="AQ10" s="10"/>
      <c r="AR10" s="11"/>
      <c r="AS10" s="11"/>
      <c r="AT10" s="15">
        <v>1.0337625439951199</v>
      </c>
      <c r="AU10" s="11"/>
      <c r="AV10" s="10" t="s">
        <v>392</v>
      </c>
      <c r="AW10" s="9" t="s">
        <v>8</v>
      </c>
      <c r="AX10" s="10"/>
      <c r="AY10" s="10"/>
      <c r="AZ10" s="10"/>
      <c r="BA10" s="10"/>
      <c r="BB10" s="10"/>
      <c r="BC10" s="10"/>
      <c r="BD10" s="10"/>
      <c r="BE10" s="16"/>
    </row>
    <row r="11" spans="1:57" ht="19" x14ac:dyDescent="0.25">
      <c r="A11" s="11">
        <v>-67.949699112124094</v>
      </c>
      <c r="B11" s="11">
        <v>17.231832620901901</v>
      </c>
      <c r="C11" s="9"/>
      <c r="D11" s="8"/>
      <c r="E11" s="10">
        <v>80.772099999999995</v>
      </c>
      <c r="F11" s="10">
        <v>-6.9885000000000002</v>
      </c>
      <c r="G11" s="10">
        <v>-73.783600000000007</v>
      </c>
      <c r="H11" s="10">
        <v>57.718899999999998</v>
      </c>
      <c r="I11" s="10">
        <v>158.73949999999999</v>
      </c>
      <c r="J11" s="10">
        <v>25.243300000000001</v>
      </c>
      <c r="K11" s="8" t="s">
        <v>166</v>
      </c>
      <c r="L11" s="10">
        <v>18.753900000000002</v>
      </c>
      <c r="M11" s="10">
        <v>-78.748599999999996</v>
      </c>
      <c r="N11" s="10">
        <v>158.73949999999999</v>
      </c>
      <c r="O11" s="10">
        <v>34.396099999999997</v>
      </c>
      <c r="P11" s="10">
        <v>336.93669999999997</v>
      </c>
      <c r="Q11" s="10"/>
      <c r="R11" s="10">
        <v>68.254900000000006</v>
      </c>
      <c r="S11" s="10">
        <v>211.30260000000001</v>
      </c>
      <c r="T11" s="10">
        <v>68.254900000000006</v>
      </c>
      <c r="U11" s="8" t="s">
        <v>153</v>
      </c>
      <c r="V11" s="10"/>
      <c r="W11" s="10">
        <f>S11+90</f>
        <v>301.30259999999998</v>
      </c>
      <c r="X11" s="9">
        <v>-1.2069846981692582E-6</v>
      </c>
      <c r="Y11" s="10">
        <v>2</v>
      </c>
      <c r="Z11" s="11">
        <v>0</v>
      </c>
      <c r="AA11" s="10" t="s">
        <v>276</v>
      </c>
      <c r="AB11" s="9"/>
      <c r="AC11" s="11">
        <v>76000</v>
      </c>
      <c r="AD11" s="11"/>
      <c r="AE11" s="11">
        <v>3.97196404944389E-2</v>
      </c>
      <c r="AF11" s="11"/>
      <c r="AG11" s="11"/>
      <c r="AH11" s="11">
        <v>0.99264705882352899</v>
      </c>
      <c r="AI11" s="11">
        <v>25000</v>
      </c>
      <c r="AJ11" s="8" t="s">
        <v>139</v>
      </c>
      <c r="AK11" s="9">
        <f t="shared" si="0"/>
        <v>1.9984614170406555E-3</v>
      </c>
      <c r="AL11" s="11">
        <v>-2.8033961571968498E-3</v>
      </c>
      <c r="AM11" s="11">
        <v>-4.76995764060359E-4</v>
      </c>
      <c r="AN11" s="11" t="s">
        <v>338</v>
      </c>
      <c r="AO11" s="11"/>
      <c r="AP11" s="9"/>
      <c r="AQ11" s="10"/>
      <c r="AR11" s="11"/>
      <c r="AS11" s="11"/>
      <c r="AT11" s="15">
        <v>3.97196404944389E-2</v>
      </c>
      <c r="AU11" s="11"/>
      <c r="AV11" s="10" t="s">
        <v>393</v>
      </c>
      <c r="AW11" s="9"/>
      <c r="AX11" s="10"/>
      <c r="AY11" s="10"/>
      <c r="AZ11" s="10"/>
      <c r="BA11" s="10"/>
      <c r="BB11" s="10"/>
      <c r="BC11" s="10"/>
      <c r="BD11" s="10"/>
      <c r="BE11" s="16"/>
    </row>
    <row r="12" spans="1:57" ht="19" x14ac:dyDescent="0.25">
      <c r="A12" s="11">
        <v>-62.160926379032901</v>
      </c>
      <c r="B12" s="11">
        <v>16.327057534641401</v>
      </c>
      <c r="C12" s="9" t="s">
        <v>9</v>
      </c>
      <c r="D12" s="8" t="s">
        <v>140</v>
      </c>
      <c r="E12" s="10">
        <v>704.60289999999998</v>
      </c>
      <c r="F12" s="10">
        <v>-239.8322</v>
      </c>
      <c r="G12" s="10">
        <v>-464.86070000000001</v>
      </c>
      <c r="H12" s="10">
        <v>81.699299999999994</v>
      </c>
      <c r="I12" s="10">
        <v>-45.658200000000001</v>
      </c>
      <c r="J12" s="10">
        <v>-6.9816000000000003</v>
      </c>
      <c r="K12" s="10">
        <v>-78.586799999999997</v>
      </c>
      <c r="L12" s="10">
        <v>-4.4676</v>
      </c>
      <c r="M12" s="10">
        <v>11.961399999999999</v>
      </c>
      <c r="N12" s="10">
        <f>M12+90</f>
        <v>101.9614</v>
      </c>
      <c r="O12" s="10">
        <v>49.862900000000003</v>
      </c>
      <c r="P12" s="10">
        <v>95.486599999999996</v>
      </c>
      <c r="Q12" s="10"/>
      <c r="R12" s="10">
        <v>40.993899999999996</v>
      </c>
      <c r="S12" s="10">
        <v>289.51330000000002</v>
      </c>
      <c r="T12" s="10">
        <v>49.862900000000003</v>
      </c>
      <c r="U12" s="8" t="s">
        <v>111</v>
      </c>
      <c r="V12" s="10">
        <f>P12+90</f>
        <v>185.48660000000001</v>
      </c>
      <c r="W12" s="10">
        <f>S12-270</f>
        <v>19.513300000000015</v>
      </c>
      <c r="X12" s="9">
        <v>-3.9264003339853251E-5</v>
      </c>
      <c r="Y12" s="10">
        <v>2</v>
      </c>
      <c r="Z12" s="11">
        <v>1.4308414453371201</v>
      </c>
      <c r="AA12" s="10" t="s">
        <v>272</v>
      </c>
      <c r="AB12" s="9" t="s">
        <v>9</v>
      </c>
      <c r="AC12" s="11">
        <v>15000</v>
      </c>
      <c r="AD12" s="11"/>
      <c r="AE12" s="11">
        <v>0.63234726804627595</v>
      </c>
      <c r="AF12" s="11"/>
      <c r="AG12" s="11">
        <v>2.6798720296040902E-2</v>
      </c>
      <c r="AH12" s="11">
        <v>0.74603005435361802</v>
      </c>
      <c r="AI12" s="11">
        <v>32000</v>
      </c>
      <c r="AJ12" s="8" t="s">
        <v>140</v>
      </c>
      <c r="AK12" s="9">
        <f t="shared" si="0"/>
        <v>3.1232315797010357E-2</v>
      </c>
      <c r="AL12" s="11">
        <v>-7.5143873839850495E-2</v>
      </c>
      <c r="AM12" s="11">
        <v>-1.2785674056332699E-2</v>
      </c>
      <c r="AN12" s="11" t="s">
        <v>339</v>
      </c>
      <c r="AO12" s="11"/>
      <c r="AP12" s="9"/>
      <c r="AQ12" s="10"/>
      <c r="AR12" s="11"/>
      <c r="AS12" s="11"/>
      <c r="AT12" s="15">
        <v>0.63234726804627595</v>
      </c>
      <c r="AU12" s="11"/>
      <c r="AV12" s="10" t="s">
        <v>378</v>
      </c>
      <c r="AW12" s="9" t="s">
        <v>9</v>
      </c>
      <c r="AX12" s="10"/>
      <c r="AY12" s="10"/>
      <c r="AZ12" s="10"/>
      <c r="BA12" s="10"/>
      <c r="BB12" s="10"/>
      <c r="BC12" s="10"/>
      <c r="BD12" s="10"/>
      <c r="BE12" s="18" t="s">
        <v>399</v>
      </c>
    </row>
    <row r="13" spans="1:57" ht="19" x14ac:dyDescent="0.25">
      <c r="A13" s="11">
        <v>-63.160926379032901</v>
      </c>
      <c r="B13" s="11">
        <v>15.3270575346414</v>
      </c>
      <c r="C13" s="9"/>
      <c r="D13" s="8"/>
      <c r="E13" s="10">
        <v>11257.636699999999</v>
      </c>
      <c r="F13" s="10">
        <v>8965.9513999999999</v>
      </c>
      <c r="G13" s="10">
        <v>-20223.578099999999</v>
      </c>
      <c r="H13" s="10">
        <v>-43.807299999999998</v>
      </c>
      <c r="I13" s="10">
        <v>-104.84310000000001</v>
      </c>
      <c r="J13" s="10">
        <v>45.983800000000002</v>
      </c>
      <c r="K13" s="10">
        <v>-111.7561</v>
      </c>
      <c r="L13" s="10">
        <v>3.4603000000000002</v>
      </c>
      <c r="M13" s="10">
        <v>-18.1662</v>
      </c>
      <c r="N13" s="10">
        <v>-104.84310000000001</v>
      </c>
      <c r="O13" s="10">
        <v>63.461100000000002</v>
      </c>
      <c r="P13" s="10">
        <v>217.1206</v>
      </c>
      <c r="Q13" s="10"/>
      <c r="R13" s="10">
        <v>57.848199999999999</v>
      </c>
      <c r="S13" s="10">
        <v>108.8249</v>
      </c>
      <c r="T13" s="10">
        <v>57.848199999999999</v>
      </c>
      <c r="U13" s="8" t="s">
        <v>111</v>
      </c>
      <c r="V13" s="10">
        <f>P13-270</f>
        <v>-52.879400000000004</v>
      </c>
      <c r="W13" s="10">
        <f>S13-90</f>
        <v>18.8249</v>
      </c>
      <c r="X13" s="9">
        <v>1.3539546742230048E-4</v>
      </c>
      <c r="Y13" s="10">
        <v>4</v>
      </c>
      <c r="Z13" s="11">
        <v>1.85091948363871</v>
      </c>
      <c r="AA13" s="10" t="s">
        <v>275</v>
      </c>
      <c r="AB13" s="9"/>
      <c r="AC13" s="11">
        <v>129000</v>
      </c>
      <c r="AD13" s="11"/>
      <c r="AE13" s="11">
        <v>0.97680417617812998</v>
      </c>
      <c r="AF13" s="11"/>
      <c r="AG13" s="11"/>
      <c r="AH13" s="11">
        <v>0.97728262124967802</v>
      </c>
      <c r="AI13" s="11">
        <v>32000</v>
      </c>
      <c r="AJ13" s="8" t="s">
        <v>140</v>
      </c>
      <c r="AK13" s="9">
        <f t="shared" si="0"/>
        <v>4.8245415207520584E-2</v>
      </c>
      <c r="AL13" s="11">
        <v>-9.6386900523784805E-2</v>
      </c>
      <c r="AM13" s="11">
        <v>-1.64001591935992E-2</v>
      </c>
      <c r="AN13" s="11" t="s">
        <v>340</v>
      </c>
      <c r="AO13" s="10"/>
      <c r="AP13" s="10"/>
      <c r="AQ13" s="10"/>
      <c r="AR13" s="10"/>
      <c r="AS13" s="10"/>
      <c r="AT13" s="15">
        <v>0.97680417617812998</v>
      </c>
      <c r="AU13" s="11"/>
      <c r="AV13" s="10" t="s">
        <v>378</v>
      </c>
      <c r="AW13" s="9"/>
      <c r="AX13" s="10"/>
      <c r="AY13" s="10"/>
      <c r="AZ13" s="10"/>
      <c r="BA13" s="10"/>
      <c r="BB13" s="10"/>
      <c r="BC13" s="10"/>
      <c r="BD13" s="10"/>
      <c r="BE13" s="16"/>
    </row>
    <row r="14" spans="1:57" ht="19" x14ac:dyDescent="0.25">
      <c r="A14" s="11">
        <v>-59.607810857910501</v>
      </c>
      <c r="B14" s="11">
        <v>14.6525184429152</v>
      </c>
      <c r="C14" s="9" t="s">
        <v>10</v>
      </c>
      <c r="D14" s="8" t="s">
        <v>141</v>
      </c>
      <c r="E14" s="10">
        <v>1354.9258</v>
      </c>
      <c r="F14" s="10">
        <v>-371.45350000000002</v>
      </c>
      <c r="G14" s="10">
        <v>-983.3723</v>
      </c>
      <c r="H14" s="10">
        <v>-14.627599999999999</v>
      </c>
      <c r="I14" s="10">
        <v>6.1780999999999997</v>
      </c>
      <c r="J14" s="10">
        <v>75.260099999999994</v>
      </c>
      <c r="K14" s="10">
        <v>13.410500000000001</v>
      </c>
      <c r="L14" s="10">
        <v>1.7761</v>
      </c>
      <c r="M14" s="10">
        <v>-83.3583</v>
      </c>
      <c r="N14" s="10">
        <v>6.1780999999999997</v>
      </c>
      <c r="O14" s="10">
        <v>80.987200000000001</v>
      </c>
      <c r="P14" s="10">
        <v>230.48740000000001</v>
      </c>
      <c r="Q14" s="10"/>
      <c r="R14" s="10">
        <v>78.434600000000003</v>
      </c>
      <c r="S14" s="10">
        <v>322.34750000000003</v>
      </c>
      <c r="T14" s="10">
        <v>80.987200000000001</v>
      </c>
      <c r="U14" s="8" t="s">
        <v>154</v>
      </c>
      <c r="V14" s="10"/>
      <c r="W14" s="10">
        <f>P14-180</f>
        <v>50.487400000000008</v>
      </c>
      <c r="X14" s="9">
        <v>-5.1623963889376725E-5</v>
      </c>
      <c r="Y14" s="10">
        <v>1</v>
      </c>
      <c r="Z14" s="11">
        <v>1.15685851919256</v>
      </c>
      <c r="AA14" s="10" t="s">
        <v>279</v>
      </c>
      <c r="AB14" s="9" t="s">
        <v>10</v>
      </c>
      <c r="AC14" s="11">
        <v>30000</v>
      </c>
      <c r="AD14" s="11"/>
      <c r="AE14" s="11">
        <v>1.1599101682790101</v>
      </c>
      <c r="AF14" s="11"/>
      <c r="AG14" s="11">
        <v>6.0410801739935599E-2</v>
      </c>
      <c r="AH14" s="11">
        <v>0.87571151560643001</v>
      </c>
      <c r="AI14" s="11">
        <v>20000</v>
      </c>
      <c r="AJ14" s="8" t="s">
        <v>141</v>
      </c>
      <c r="AK14" s="9">
        <f t="shared" si="0"/>
        <v>6.0410801739935113E-2</v>
      </c>
      <c r="AL14" s="11">
        <v>-1.2850712617732799E-2</v>
      </c>
      <c r="AM14" s="11">
        <v>-2.1865391618231902E-3</v>
      </c>
      <c r="AN14" s="11" t="s">
        <v>341</v>
      </c>
      <c r="AO14" s="10"/>
      <c r="AP14" s="10"/>
      <c r="AQ14" s="10"/>
      <c r="AR14" s="10"/>
      <c r="AS14" s="10"/>
      <c r="AT14" s="15">
        <v>1.1599101682790101</v>
      </c>
      <c r="AU14" s="11"/>
      <c r="AV14" s="10" t="s">
        <v>394</v>
      </c>
      <c r="AW14" s="9" t="s">
        <v>10</v>
      </c>
      <c r="AX14" s="10"/>
      <c r="AY14" s="10"/>
      <c r="AZ14" s="10"/>
      <c r="BA14" s="10"/>
      <c r="BB14" s="10"/>
      <c r="BC14" s="10"/>
      <c r="BD14" s="10"/>
      <c r="BE14" s="16"/>
    </row>
    <row r="15" spans="1:57" ht="19" x14ac:dyDescent="0.25">
      <c r="A15" s="11">
        <v>-60.607810857910501</v>
      </c>
      <c r="B15" s="11">
        <v>13.6525184429152</v>
      </c>
      <c r="C15" s="9"/>
      <c r="D15" s="8"/>
      <c r="E15" s="10">
        <v>67.761200000000002</v>
      </c>
      <c r="F15" s="10">
        <v>1.3134999999999999</v>
      </c>
      <c r="G15" s="10">
        <v>-69.064700000000002</v>
      </c>
      <c r="H15" s="10">
        <v>-14.232699999999999</v>
      </c>
      <c r="I15" s="10">
        <v>-120.3942</v>
      </c>
      <c r="J15" s="10">
        <v>-3.7907000000000002</v>
      </c>
      <c r="K15" s="10">
        <v>-29.4313</v>
      </c>
      <c r="L15" s="10">
        <v>75.250500000000002</v>
      </c>
      <c r="M15" s="10">
        <v>-104.855</v>
      </c>
      <c r="N15" s="10">
        <v>-120.3942</v>
      </c>
      <c r="O15" s="10">
        <v>59.339100000000002</v>
      </c>
      <c r="P15" s="10">
        <v>30.945599999999999</v>
      </c>
      <c r="Q15" s="10"/>
      <c r="R15" s="10">
        <v>30.945599999999999</v>
      </c>
      <c r="S15" s="10">
        <v>144.22409999999999</v>
      </c>
      <c r="T15" s="10">
        <v>30.945599999999999</v>
      </c>
      <c r="U15" s="8" t="s">
        <v>154</v>
      </c>
      <c r="V15" s="10"/>
      <c r="W15" s="10">
        <f>S15-90</f>
        <v>54.224099999999993</v>
      </c>
      <c r="X15" s="9">
        <v>-2.0682821716478148E-5</v>
      </c>
      <c r="Y15" s="10">
        <v>5</v>
      </c>
      <c r="Z15" s="11">
        <v>1.32809784803291</v>
      </c>
      <c r="AA15" s="10" t="s">
        <v>272</v>
      </c>
      <c r="AB15" s="9"/>
      <c r="AC15" s="11">
        <v>11000</v>
      </c>
      <c r="AD15" s="11"/>
      <c r="AE15" s="11">
        <v>8.6436207263337006E-2</v>
      </c>
      <c r="AF15" s="11"/>
      <c r="AG15" s="11"/>
      <c r="AH15" s="11">
        <v>0.81048867699642402</v>
      </c>
      <c r="AI15" s="11">
        <v>20000</v>
      </c>
      <c r="AJ15" s="8" t="s">
        <v>141</v>
      </c>
      <c r="AK15" s="9">
        <f t="shared" si="0"/>
        <v>4.5017974002977655E-3</v>
      </c>
      <c r="AL15" s="11">
        <v>5.0751087629349002E-3</v>
      </c>
      <c r="AM15" s="11">
        <v>8.6352596861877403E-4</v>
      </c>
      <c r="AN15" s="11" t="s">
        <v>342</v>
      </c>
      <c r="AO15" s="10"/>
      <c r="AP15" s="10"/>
      <c r="AQ15" s="10"/>
      <c r="AR15" s="10"/>
      <c r="AS15" s="10"/>
      <c r="AT15" s="15">
        <v>8.6436207263337006E-2</v>
      </c>
      <c r="AU15" s="11"/>
      <c r="AV15" s="10" t="s">
        <v>395</v>
      </c>
      <c r="AW15" s="9"/>
      <c r="AX15" s="10"/>
      <c r="AY15" s="10"/>
      <c r="AZ15" s="10"/>
      <c r="BA15" s="10"/>
      <c r="BB15" s="10"/>
      <c r="BC15" s="10"/>
      <c r="BD15" s="10"/>
      <c r="BE15" s="16"/>
    </row>
    <row r="16" spans="1:57" ht="19" x14ac:dyDescent="0.25">
      <c r="A16" s="11">
        <v>-62.859119318798903</v>
      </c>
      <c r="B16" s="11">
        <v>10.523324857999301</v>
      </c>
      <c r="C16" s="9" t="s">
        <v>11</v>
      </c>
      <c r="D16" s="8" t="s">
        <v>142</v>
      </c>
      <c r="E16" s="10">
        <v>3482.2624999999998</v>
      </c>
      <c r="F16" s="10">
        <v>-412.67090000000002</v>
      </c>
      <c r="G16" s="10">
        <v>-3069.6916000000001</v>
      </c>
      <c r="H16" s="10">
        <v>-21.299700000000001</v>
      </c>
      <c r="I16" s="10">
        <v>-51.783799999999999</v>
      </c>
      <c r="J16" s="10">
        <v>64.742000000000004</v>
      </c>
      <c r="K16" s="10">
        <v>-17.510300000000001</v>
      </c>
      <c r="L16" s="10">
        <v>-12.9369</v>
      </c>
      <c r="M16" s="10">
        <v>43.354399999999998</v>
      </c>
      <c r="N16" s="10">
        <v>-51.783799999999999</v>
      </c>
      <c r="O16" s="10">
        <v>65.470600000000005</v>
      </c>
      <c r="P16" s="10">
        <v>267.19299999999998</v>
      </c>
      <c r="Q16" s="10"/>
      <c r="R16" s="10">
        <v>84.344399999999993</v>
      </c>
      <c r="S16" s="10">
        <v>174.6061</v>
      </c>
      <c r="T16" s="10">
        <v>65.470600000000005</v>
      </c>
      <c r="U16" s="8" t="s">
        <v>155</v>
      </c>
      <c r="V16" s="10"/>
      <c r="W16" s="10">
        <f>267.193-180</f>
        <v>87.192999999999984</v>
      </c>
      <c r="X16" s="9">
        <v>2.3481844315283705E-4</v>
      </c>
      <c r="Y16" s="10">
        <v>1</v>
      </c>
      <c r="Z16" s="11">
        <v>1.19812491560449</v>
      </c>
      <c r="AA16" s="10" t="s">
        <v>272</v>
      </c>
      <c r="AB16" s="9" t="s">
        <v>11</v>
      </c>
      <c r="AC16" s="11">
        <v>28000</v>
      </c>
      <c r="AD16" s="11"/>
      <c r="AE16" s="11">
        <v>2.32045847294056</v>
      </c>
      <c r="AF16" s="11"/>
      <c r="AG16" s="11">
        <v>0.12490712502411599</v>
      </c>
      <c r="AH16" s="11">
        <v>0.87316635066360604</v>
      </c>
      <c r="AI16" s="11">
        <v>35000</v>
      </c>
      <c r="AJ16" s="8" t="s">
        <v>142</v>
      </c>
      <c r="AK16" s="9">
        <f t="shared" si="0"/>
        <v>0.114189901669469</v>
      </c>
      <c r="AL16" s="11">
        <v>-3.6557115089881201E-2</v>
      </c>
      <c r="AM16" s="11">
        <v>-6.2201658511141103E-3</v>
      </c>
      <c r="AN16" s="11" t="s">
        <v>343</v>
      </c>
      <c r="AO16" s="10"/>
      <c r="AP16" s="10"/>
      <c r="AQ16" s="10"/>
      <c r="AR16" s="10"/>
      <c r="AS16" s="10"/>
      <c r="AT16" s="15">
        <v>2.32045847294056</v>
      </c>
      <c r="AU16" s="11"/>
      <c r="AV16" s="10" t="s">
        <v>379</v>
      </c>
      <c r="AW16" s="9" t="s">
        <v>11</v>
      </c>
      <c r="AX16" s="10"/>
      <c r="AY16" s="10"/>
      <c r="AZ16" s="10"/>
      <c r="BA16" s="10"/>
      <c r="BB16" s="10"/>
      <c r="BC16" s="10"/>
      <c r="BD16" s="10"/>
      <c r="BE16" s="16"/>
    </row>
    <row r="17" spans="1:57" ht="19" x14ac:dyDescent="0.25">
      <c r="A17" s="11">
        <v>-63.859119318798903</v>
      </c>
      <c r="B17" s="11">
        <v>9.5233248579993504</v>
      </c>
      <c r="C17" s="9"/>
      <c r="D17" s="8"/>
      <c r="E17" s="10">
        <v>10592.3202</v>
      </c>
      <c r="F17" s="10">
        <v>-462.59100000000001</v>
      </c>
      <c r="G17" s="10">
        <v>-10127.5092</v>
      </c>
      <c r="H17" s="10">
        <v>-18.145499999999998</v>
      </c>
      <c r="I17" s="10">
        <v>-24.386399999999998</v>
      </c>
      <c r="J17" s="10">
        <v>24.2639</v>
      </c>
      <c r="K17" s="10">
        <v>-105.89109999999999</v>
      </c>
      <c r="L17" s="10">
        <v>58.961199999999998</v>
      </c>
      <c r="M17" s="9">
        <v>32.616399999999999</v>
      </c>
      <c r="N17" s="10">
        <v>-24.386399999999998</v>
      </c>
      <c r="O17" s="10">
        <v>67.316100000000006</v>
      </c>
      <c r="P17" s="10">
        <v>84.968800000000002</v>
      </c>
      <c r="Q17" s="10"/>
      <c r="R17" s="10">
        <v>34.302100000000003</v>
      </c>
      <c r="S17" s="10">
        <v>212.75280000000001</v>
      </c>
      <c r="T17" s="10">
        <v>34.302100000000003</v>
      </c>
      <c r="U17" s="8" t="s">
        <v>155</v>
      </c>
      <c r="V17" s="10"/>
      <c r="W17" s="10">
        <f>S17-90</f>
        <v>122.75280000000001</v>
      </c>
      <c r="X17" s="9">
        <v>6.8991429971384469E-5</v>
      </c>
      <c r="Y17" s="10">
        <v>5</v>
      </c>
      <c r="Z17" s="11">
        <v>1.04333967492235</v>
      </c>
      <c r="AA17" s="10" t="s">
        <v>275</v>
      </c>
      <c r="AB17" s="9"/>
      <c r="AC17" s="11">
        <v>91000</v>
      </c>
      <c r="AD17" s="11"/>
      <c r="AE17" s="11">
        <v>1.17642966077605</v>
      </c>
      <c r="AF17" s="11"/>
      <c r="AG17" s="11"/>
      <c r="AH17" s="11">
        <v>1.0317207225796701</v>
      </c>
      <c r="AI17" s="11">
        <v>35000</v>
      </c>
      <c r="AJ17" s="8" t="s">
        <v>142</v>
      </c>
      <c r="AK17" s="9">
        <f t="shared" si="0"/>
        <v>5.789217469374857E-2</v>
      </c>
      <c r="AL17" s="11">
        <v>0.13298743933329599</v>
      </c>
      <c r="AM17" s="11">
        <v>2.2627713558202599E-2</v>
      </c>
      <c r="AN17" s="11" t="s">
        <v>344</v>
      </c>
      <c r="AO17" s="10"/>
      <c r="AP17" s="10"/>
      <c r="AQ17" s="10"/>
      <c r="AR17" s="10"/>
      <c r="AS17" s="10"/>
      <c r="AT17" s="15">
        <v>1.17642966077605</v>
      </c>
      <c r="AU17" s="11"/>
      <c r="AV17" s="10" t="s">
        <v>380</v>
      </c>
      <c r="AW17" s="9"/>
      <c r="AX17" s="10"/>
      <c r="AY17" s="10"/>
      <c r="AZ17" s="10"/>
      <c r="BA17" s="10"/>
      <c r="BB17" s="10"/>
      <c r="BC17" s="10"/>
      <c r="BD17" s="10"/>
      <c r="BE17" s="16"/>
    </row>
    <row r="18" spans="1:57" ht="19" x14ac:dyDescent="0.25">
      <c r="A18" s="11">
        <v>-60.060475177437098</v>
      </c>
      <c r="B18" s="11">
        <v>10.802684775900101</v>
      </c>
      <c r="C18" s="9" t="s">
        <v>12</v>
      </c>
      <c r="D18" s="8" t="s">
        <v>143</v>
      </c>
      <c r="E18" s="10">
        <v>1028.4640999999999</v>
      </c>
      <c r="F18" s="10">
        <v>367.10320000000002</v>
      </c>
      <c r="G18" s="10">
        <v>-1396.4773</v>
      </c>
      <c r="H18" s="10">
        <v>57.704700000000003</v>
      </c>
      <c r="I18" s="10">
        <v>82.291799999999995</v>
      </c>
      <c r="J18" s="10">
        <v>31.968399999999999</v>
      </c>
      <c r="K18" s="10">
        <v>-88.608199999999997</v>
      </c>
      <c r="L18" s="10">
        <v>-4.1108000000000002</v>
      </c>
      <c r="M18" s="10">
        <v>-1.1791</v>
      </c>
      <c r="N18" s="10">
        <v>82.291799999999995</v>
      </c>
      <c r="O18" s="10">
        <v>56.836399999999998</v>
      </c>
      <c r="P18" s="10">
        <v>115.46080000000001</v>
      </c>
      <c r="Q18" s="10"/>
      <c r="R18" s="10">
        <v>49.578099999999999</v>
      </c>
      <c r="S18" s="10">
        <v>239.28049999999999</v>
      </c>
      <c r="T18" s="10">
        <v>49.578099999999999</v>
      </c>
      <c r="U18" s="8" t="s">
        <v>156</v>
      </c>
      <c r="V18" s="10">
        <f>S18+90</f>
        <v>329.28049999999996</v>
      </c>
      <c r="W18" s="10">
        <f>S18-90</f>
        <v>149.28049999999999</v>
      </c>
      <c r="X18" s="9">
        <v>-5.5264440018021766E-5</v>
      </c>
      <c r="Y18" s="10">
        <v>2</v>
      </c>
      <c r="Z18" s="11">
        <v>1.6924653926253801</v>
      </c>
      <c r="AA18" s="10" t="s">
        <v>272</v>
      </c>
      <c r="AB18" s="9" t="s">
        <v>12</v>
      </c>
      <c r="AC18" s="11">
        <v>33000</v>
      </c>
      <c r="AD18" s="11"/>
      <c r="AE18" s="11">
        <v>1.03074481922434</v>
      </c>
      <c r="AF18" s="11"/>
      <c r="AG18" s="11">
        <v>5.5439988709790201E-2</v>
      </c>
      <c r="AH18" s="11">
        <v>0.56827868386656799</v>
      </c>
      <c r="AI18" s="11">
        <v>36000</v>
      </c>
      <c r="AJ18" s="8" t="s">
        <v>143</v>
      </c>
      <c r="AK18" s="9">
        <f t="shared" si="0"/>
        <v>5.0418507225319743E-2</v>
      </c>
      <c r="AL18" s="11">
        <v>-3.9860505698011299E-2</v>
      </c>
      <c r="AM18" s="11">
        <v>-6.7822352978705799E-3</v>
      </c>
      <c r="AN18" s="11" t="s">
        <v>345</v>
      </c>
      <c r="AO18" s="10"/>
      <c r="AP18" s="10"/>
      <c r="AQ18" s="10"/>
      <c r="AR18" s="10"/>
      <c r="AS18" s="10"/>
      <c r="AT18" s="15">
        <v>1.03074481922434</v>
      </c>
      <c r="AU18" s="11"/>
      <c r="AV18" s="10" t="s">
        <v>381</v>
      </c>
      <c r="AW18" s="9" t="s">
        <v>12</v>
      </c>
      <c r="AX18" s="10"/>
      <c r="AY18" s="10"/>
      <c r="AZ18" s="10"/>
      <c r="BA18" s="10"/>
      <c r="BB18" s="10"/>
      <c r="BC18" s="10"/>
      <c r="BD18" s="10"/>
      <c r="BE18" s="16"/>
    </row>
    <row r="19" spans="1:57" ht="19" x14ac:dyDescent="0.25">
      <c r="A19" s="11">
        <v>-61.060475177437098</v>
      </c>
      <c r="B19" s="11">
        <v>9.8026847759001896</v>
      </c>
      <c r="C19" s="9"/>
      <c r="D19" s="8"/>
      <c r="E19" s="10">
        <v>1320.7458999999999</v>
      </c>
      <c r="F19" s="10">
        <v>-204.50069999999999</v>
      </c>
      <c r="G19" s="10">
        <v>-1116.2252000000001</v>
      </c>
      <c r="H19" s="10">
        <v>75.058999999999997</v>
      </c>
      <c r="I19" s="10">
        <v>-88.490300000000005</v>
      </c>
      <c r="J19" s="10">
        <v>-12.525399999999999</v>
      </c>
      <c r="K19" s="10">
        <v>-122.1296</v>
      </c>
      <c r="L19" s="10">
        <v>-8.0145999999999997</v>
      </c>
      <c r="M19" s="10">
        <v>-30.337</v>
      </c>
      <c r="N19" s="10">
        <v>-88.490300000000005</v>
      </c>
      <c r="O19" s="10">
        <v>54.224400000000003</v>
      </c>
      <c r="P19" s="10">
        <v>48.658700000000003</v>
      </c>
      <c r="Q19" s="10"/>
      <c r="R19" s="10">
        <v>38.575299999999999</v>
      </c>
      <c r="S19" s="10">
        <v>254.0436</v>
      </c>
      <c r="T19" s="10">
        <v>54.224400000000003</v>
      </c>
      <c r="U19" s="8" t="s">
        <v>156</v>
      </c>
      <c r="V19" s="10"/>
      <c r="W19" s="10">
        <f>P19+90</f>
        <v>138.65870000000001</v>
      </c>
      <c r="X19" s="9">
        <v>-1.6270059700322962E-4</v>
      </c>
      <c r="Y19" s="10">
        <v>2</v>
      </c>
      <c r="Z19" s="11">
        <v>2.6326972736869201</v>
      </c>
      <c r="AA19" s="10" t="s">
        <v>280</v>
      </c>
      <c r="AB19" s="9"/>
      <c r="AC19" s="11">
        <v>18000</v>
      </c>
      <c r="AD19" s="11"/>
      <c r="AE19" s="11">
        <v>1.6937667809144901</v>
      </c>
      <c r="AF19" s="11"/>
      <c r="AG19" s="11"/>
      <c r="AH19" s="11">
        <v>0.87837837837837796</v>
      </c>
      <c r="AI19" s="11">
        <v>36000</v>
      </c>
      <c r="AJ19" s="8" t="s">
        <v>143</v>
      </c>
      <c r="AK19" s="9">
        <f t="shared" si="0"/>
        <v>8.2849984873857724E-2</v>
      </c>
      <c r="AL19" s="11">
        <v>-8.4275185623723797E-2</v>
      </c>
      <c r="AM19" s="11">
        <v>-1.4339359941947001E-2</v>
      </c>
      <c r="AN19" s="11" t="s">
        <v>346</v>
      </c>
      <c r="AO19" s="10"/>
      <c r="AP19" s="10"/>
      <c r="AQ19" s="10"/>
      <c r="AR19" s="10"/>
      <c r="AS19" s="10"/>
      <c r="AT19" s="15">
        <v>1.6937667809144901</v>
      </c>
      <c r="AU19" s="11"/>
      <c r="AV19" s="10" t="s">
        <v>382</v>
      </c>
      <c r="AW19" s="9"/>
      <c r="AX19" s="10"/>
      <c r="AY19" s="10"/>
      <c r="AZ19" s="10"/>
      <c r="BA19" s="10"/>
      <c r="BB19" s="10"/>
      <c r="BC19" s="10"/>
      <c r="BD19" s="10"/>
      <c r="BE19" s="16"/>
    </row>
    <row r="20" spans="1:57" ht="19" x14ac:dyDescent="0.25">
      <c r="A20" s="11">
        <v>-80.3683614827235</v>
      </c>
      <c r="B20" s="11">
        <v>7.40638145033373</v>
      </c>
      <c r="C20" s="9" t="s">
        <v>13</v>
      </c>
      <c r="D20" s="8" t="s">
        <v>53</v>
      </c>
      <c r="E20" s="9" t="s">
        <v>54</v>
      </c>
      <c r="F20" s="9" t="s">
        <v>55</v>
      </c>
      <c r="G20" s="9" t="s">
        <v>56</v>
      </c>
      <c r="H20" s="9" t="s">
        <v>57</v>
      </c>
      <c r="I20" s="9" t="s">
        <v>58</v>
      </c>
      <c r="J20" s="9" t="s">
        <v>59</v>
      </c>
      <c r="K20" s="9" t="s">
        <v>60</v>
      </c>
      <c r="L20" s="9" t="s">
        <v>61</v>
      </c>
      <c r="M20" s="9" t="s">
        <v>62</v>
      </c>
      <c r="N20" s="9" t="s">
        <v>58</v>
      </c>
      <c r="O20" s="9" t="s">
        <v>63</v>
      </c>
      <c r="P20" s="9" t="s">
        <v>64</v>
      </c>
      <c r="Q20" s="9" t="s">
        <v>65</v>
      </c>
      <c r="R20" s="9" t="s">
        <v>66</v>
      </c>
      <c r="S20" s="9" t="s">
        <v>67</v>
      </c>
      <c r="T20" s="9" t="s">
        <v>63</v>
      </c>
      <c r="U20" s="8" t="s">
        <v>68</v>
      </c>
      <c r="V20" s="11"/>
      <c r="W20" s="9" t="s">
        <v>64</v>
      </c>
      <c r="X20" s="9">
        <v>5.4913260466736688E-5</v>
      </c>
      <c r="Y20" s="10">
        <v>1</v>
      </c>
      <c r="Z20" s="11">
        <v>2.9901417905302901</v>
      </c>
      <c r="AA20" s="10" t="s">
        <v>272</v>
      </c>
      <c r="AB20" s="9" t="s">
        <v>13</v>
      </c>
      <c r="AC20" s="11">
        <v>19000</v>
      </c>
      <c r="AD20" s="11"/>
      <c r="AE20" s="11">
        <v>0.26279580554786702</v>
      </c>
      <c r="AF20" s="11"/>
      <c r="AG20" s="11">
        <v>7.1726941075851598E-3</v>
      </c>
      <c r="AH20" s="11">
        <v>0.93509350935093405</v>
      </c>
      <c r="AI20" s="11">
        <v>22000</v>
      </c>
      <c r="AJ20" s="8" t="s">
        <v>53</v>
      </c>
      <c r="AK20" s="9">
        <f t="shared" si="0"/>
        <v>7.1726941075851538E-3</v>
      </c>
      <c r="AL20" s="11">
        <v>-5.0865505403431197E-3</v>
      </c>
      <c r="AM20" s="11">
        <v>-8.6547277850614296E-4</v>
      </c>
      <c r="AN20" s="11" t="s">
        <v>347</v>
      </c>
      <c r="AO20" s="10"/>
      <c r="AP20" s="10"/>
      <c r="AQ20" s="10"/>
      <c r="AR20" s="10"/>
      <c r="AS20" s="10"/>
      <c r="AT20" s="15">
        <v>0.26279580554786702</v>
      </c>
      <c r="AU20" s="11"/>
      <c r="AV20" s="10" t="s">
        <v>396</v>
      </c>
      <c r="AW20" s="9" t="s">
        <v>13</v>
      </c>
      <c r="AX20" s="10"/>
      <c r="AY20" s="10"/>
      <c r="AZ20" s="10"/>
      <c r="BA20" s="10"/>
      <c r="BB20" s="10"/>
      <c r="BC20" s="10"/>
      <c r="BD20" s="10"/>
      <c r="BE20" s="16"/>
    </row>
    <row r="21" spans="1:57" ht="19" x14ac:dyDescent="0.25">
      <c r="A21" s="11">
        <v>-78.015081165514005</v>
      </c>
      <c r="B21" s="11">
        <v>6.3099947775539302</v>
      </c>
      <c r="C21" s="9" t="s">
        <v>14</v>
      </c>
      <c r="D21" s="8" t="s">
        <v>69</v>
      </c>
      <c r="E21" s="9" t="s">
        <v>70</v>
      </c>
      <c r="F21" s="9" t="s">
        <v>71</v>
      </c>
      <c r="G21" s="9" t="s">
        <v>72</v>
      </c>
      <c r="H21" s="9" t="s">
        <v>73</v>
      </c>
      <c r="I21" s="9" t="s">
        <v>74</v>
      </c>
      <c r="J21" s="19">
        <v>575358</v>
      </c>
      <c r="K21" s="9" t="s">
        <v>75</v>
      </c>
      <c r="L21" s="9" t="s">
        <v>76</v>
      </c>
      <c r="M21" s="9" t="s">
        <v>77</v>
      </c>
      <c r="N21" s="9" t="s">
        <v>74</v>
      </c>
      <c r="O21" s="9" t="s">
        <v>245</v>
      </c>
      <c r="P21" s="9" t="s">
        <v>246</v>
      </c>
      <c r="Q21" s="9"/>
      <c r="R21" s="9" t="s">
        <v>247</v>
      </c>
      <c r="S21" s="9" t="s">
        <v>248</v>
      </c>
      <c r="T21" s="9" t="s">
        <v>247</v>
      </c>
      <c r="U21" s="8" t="s">
        <v>78</v>
      </c>
      <c r="V21" s="11"/>
      <c r="W21" s="9" t="s">
        <v>248</v>
      </c>
      <c r="X21" s="9">
        <v>-6.9469047664644755E-4</v>
      </c>
      <c r="Y21" s="10">
        <v>1</v>
      </c>
      <c r="Z21" s="11">
        <v>2.1880496991729301</v>
      </c>
      <c r="AA21" s="10" t="s">
        <v>275</v>
      </c>
      <c r="AB21" s="9" t="s">
        <v>14</v>
      </c>
      <c r="AC21" s="11">
        <v>25000</v>
      </c>
      <c r="AD21" s="11"/>
      <c r="AE21" s="11">
        <v>9.6325815481046799</v>
      </c>
      <c r="AF21" s="11"/>
      <c r="AG21" s="11">
        <v>0.25633225243436197</v>
      </c>
      <c r="AH21" s="11">
        <v>0.80212928865716304</v>
      </c>
      <c r="AI21" s="11">
        <v>30000</v>
      </c>
      <c r="AJ21" s="8" t="s">
        <v>69</v>
      </c>
      <c r="AK21" s="9">
        <f t="shared" si="0"/>
        <v>0.2563322524343622</v>
      </c>
      <c r="AL21" s="11">
        <v>0.25833038395093499</v>
      </c>
      <c r="AM21" s="11">
        <v>4.39547220453829E-2</v>
      </c>
      <c r="AN21" s="11" t="s">
        <v>348</v>
      </c>
      <c r="AO21" s="10"/>
      <c r="AP21" s="10"/>
      <c r="AQ21" s="10"/>
      <c r="AR21" s="10"/>
      <c r="AS21" s="10"/>
      <c r="AT21" s="15">
        <v>9.6325815481046799</v>
      </c>
      <c r="AU21" s="11"/>
      <c r="AV21" s="10" t="s">
        <v>397</v>
      </c>
      <c r="AW21" s="9" t="s">
        <v>14</v>
      </c>
      <c r="AX21" s="10"/>
      <c r="AY21" s="10"/>
      <c r="AZ21" s="10"/>
      <c r="BA21" s="10"/>
      <c r="BB21" s="10"/>
      <c r="BC21" s="10"/>
      <c r="BD21" s="10"/>
      <c r="BE21" s="16"/>
    </row>
    <row r="22" spans="1:57" ht="19" x14ac:dyDescent="0.25">
      <c r="A22" s="11">
        <v>-77.339898138716293</v>
      </c>
      <c r="B22" s="11">
        <v>8.6410782946097697</v>
      </c>
      <c r="C22" s="9" t="s">
        <v>15</v>
      </c>
      <c r="D22" s="8" t="s">
        <v>79</v>
      </c>
      <c r="E22" s="9" t="s">
        <v>80</v>
      </c>
      <c r="F22" s="9" t="s">
        <v>81</v>
      </c>
      <c r="G22" s="9" t="s">
        <v>82</v>
      </c>
      <c r="H22" s="9" t="s">
        <v>83</v>
      </c>
      <c r="I22" s="9" t="s">
        <v>84</v>
      </c>
      <c r="J22" s="9" t="s">
        <v>85</v>
      </c>
      <c r="K22" s="9" t="s">
        <v>86</v>
      </c>
      <c r="L22" s="9" t="s">
        <v>87</v>
      </c>
      <c r="M22" s="9" t="s">
        <v>88</v>
      </c>
      <c r="N22" s="9" t="s">
        <v>84</v>
      </c>
      <c r="O22" s="9" t="s">
        <v>249</v>
      </c>
      <c r="P22" s="9" t="s">
        <v>250</v>
      </c>
      <c r="Q22" s="9"/>
      <c r="R22" s="9" t="s">
        <v>251</v>
      </c>
      <c r="S22" s="9" t="s">
        <v>252</v>
      </c>
      <c r="T22" s="9" t="s">
        <v>249</v>
      </c>
      <c r="U22" s="8" t="s">
        <v>89</v>
      </c>
      <c r="V22" s="9"/>
      <c r="W22" s="9">
        <f>P22+90</f>
        <v>170.3963</v>
      </c>
      <c r="X22" s="9">
        <v>-1.0367564444265447E-5</v>
      </c>
      <c r="Y22" s="10">
        <v>3</v>
      </c>
      <c r="Z22" s="11">
        <v>2.3740681925282798</v>
      </c>
      <c r="AA22" s="10" t="s">
        <v>279</v>
      </c>
      <c r="AB22" s="9" t="s">
        <v>15</v>
      </c>
      <c r="AC22" s="11">
        <v>60000</v>
      </c>
      <c r="AD22" s="11"/>
      <c r="AE22" s="11">
        <v>0.18726295907533999</v>
      </c>
      <c r="AF22" s="11"/>
      <c r="AG22" s="11">
        <v>5.1109692471496999E-3</v>
      </c>
      <c r="AH22" s="11">
        <v>0.73608342278791505</v>
      </c>
      <c r="AI22" s="11">
        <v>32000</v>
      </c>
      <c r="AJ22" s="8" t="s">
        <v>79</v>
      </c>
      <c r="AK22" s="9">
        <f t="shared" si="0"/>
        <v>5.1109692471496947E-3</v>
      </c>
      <c r="AL22" s="11">
        <v>1.48737930105622E-2</v>
      </c>
      <c r="AM22" s="11">
        <v>2.5307647809016398E-3</v>
      </c>
      <c r="AN22" s="11" t="s">
        <v>349</v>
      </c>
      <c r="AO22" s="10"/>
      <c r="AP22" s="10"/>
      <c r="AQ22" s="10"/>
      <c r="AR22" s="10"/>
      <c r="AS22" s="10"/>
      <c r="AT22" s="15">
        <v>0.18726295907533999</v>
      </c>
      <c r="AU22" s="11"/>
      <c r="AV22" s="10" t="s">
        <v>398</v>
      </c>
      <c r="AW22" s="9" t="s">
        <v>15</v>
      </c>
      <c r="AX22" s="10"/>
      <c r="AY22" s="10"/>
      <c r="AZ22" s="10"/>
      <c r="BA22" s="10"/>
      <c r="BB22" s="10"/>
      <c r="BC22" s="10"/>
      <c r="BD22" s="10"/>
      <c r="BE22" s="16"/>
    </row>
    <row r="23" spans="1:57" ht="19" x14ac:dyDescent="0.25">
      <c r="A23" s="11">
        <v>-76.547182947635207</v>
      </c>
      <c r="B23" s="11">
        <v>7.2905229769890898</v>
      </c>
      <c r="C23" s="12" t="s">
        <v>16</v>
      </c>
      <c r="D23" s="8" t="s">
        <v>90</v>
      </c>
      <c r="E23" s="9" t="s">
        <v>91</v>
      </c>
      <c r="F23" s="9" t="s">
        <v>92</v>
      </c>
      <c r="G23" s="9" t="s">
        <v>93</v>
      </c>
      <c r="H23" s="9" t="s">
        <v>94</v>
      </c>
      <c r="I23" s="9" t="s">
        <v>95</v>
      </c>
      <c r="J23" s="9" t="s">
        <v>96</v>
      </c>
      <c r="K23" s="9" t="s">
        <v>97</v>
      </c>
      <c r="L23" s="9" t="s">
        <v>98</v>
      </c>
      <c r="M23" s="9" t="s">
        <v>99</v>
      </c>
      <c r="N23" s="9" t="s">
        <v>95</v>
      </c>
      <c r="O23" s="9" t="s">
        <v>253</v>
      </c>
      <c r="P23" s="9" t="s">
        <v>254</v>
      </c>
      <c r="Q23" s="9"/>
      <c r="R23" s="9" t="s">
        <v>255</v>
      </c>
      <c r="S23" s="9" t="s">
        <v>256</v>
      </c>
      <c r="T23" s="9" t="s">
        <v>253</v>
      </c>
      <c r="U23" s="8" t="s">
        <v>100</v>
      </c>
      <c r="V23" s="9"/>
      <c r="W23" s="9">
        <f>P23+180</f>
        <v>189.49430000000001</v>
      </c>
      <c r="X23" s="9">
        <v>-7.7346661685653807E-5</v>
      </c>
      <c r="Y23" s="10">
        <v>4</v>
      </c>
      <c r="Z23" s="11">
        <v>1.3991060281638901</v>
      </c>
      <c r="AA23" s="10" t="s">
        <v>272</v>
      </c>
      <c r="AB23" s="12" t="s">
        <v>16</v>
      </c>
      <c r="AC23" s="11">
        <v>31000</v>
      </c>
      <c r="AD23" s="11"/>
      <c r="AE23" s="11">
        <v>7.49223284429271</v>
      </c>
      <c r="AF23" s="11"/>
      <c r="AG23" s="11">
        <v>0.200257473185596</v>
      </c>
      <c r="AH23" s="11">
        <v>0.77233679304083902</v>
      </c>
      <c r="AI23" s="11">
        <v>37000</v>
      </c>
      <c r="AJ23" s="8" t="s">
        <v>90</v>
      </c>
      <c r="AK23" s="9">
        <f t="shared" si="0"/>
        <v>0.2002574731855962</v>
      </c>
      <c r="AL23" s="11">
        <v>0.41741884372302701</v>
      </c>
      <c r="AM23" s="11">
        <v>7.1023504752873404E-2</v>
      </c>
      <c r="AN23" s="11" t="s">
        <v>350</v>
      </c>
      <c r="AO23" s="10"/>
      <c r="AP23" s="10"/>
      <c r="AQ23" s="10"/>
      <c r="AR23" s="10"/>
      <c r="AS23" s="10"/>
      <c r="AT23" s="15">
        <v>7.49223284429271</v>
      </c>
      <c r="AU23" s="11"/>
      <c r="AV23" s="10" t="s">
        <v>383</v>
      </c>
      <c r="AW23" s="12" t="s">
        <v>16</v>
      </c>
      <c r="AX23" s="10"/>
      <c r="AY23" s="10"/>
      <c r="AZ23" s="10"/>
      <c r="BA23" s="10"/>
      <c r="BB23" s="10"/>
      <c r="BC23" s="10"/>
      <c r="BD23" s="10"/>
      <c r="BE23" s="16"/>
    </row>
    <row r="24" spans="1:57" ht="19" x14ac:dyDescent="0.25">
      <c r="A24" s="11">
        <v>-84.0261680651749</v>
      </c>
      <c r="B24" s="11">
        <v>8.8588244659535995</v>
      </c>
      <c r="C24" s="9" t="s">
        <v>17</v>
      </c>
      <c r="D24" s="8" t="s">
        <v>144</v>
      </c>
      <c r="E24" s="10">
        <v>63884.128199999999</v>
      </c>
      <c r="F24" s="10">
        <v>1918.604</v>
      </c>
      <c r="G24" s="10">
        <v>-65920.592199999999</v>
      </c>
      <c r="H24" s="10">
        <v>-25.380500000000001</v>
      </c>
      <c r="I24" s="10">
        <v>28.603100000000001</v>
      </c>
      <c r="J24" s="10">
        <v>-5.8183999999999996</v>
      </c>
      <c r="K24" s="10">
        <v>-64.167900000000003</v>
      </c>
      <c r="L24" s="10">
        <v>63.867199999999997</v>
      </c>
      <c r="M24" s="10">
        <v>13.844200000000001</v>
      </c>
      <c r="N24" s="10">
        <v>28.603100000000001</v>
      </c>
      <c r="O24" s="10">
        <v>70.625699999999995</v>
      </c>
      <c r="P24" s="10">
        <v>113.7786</v>
      </c>
      <c r="Q24" s="10"/>
      <c r="R24" s="10">
        <v>20.296800000000001</v>
      </c>
      <c r="S24" s="10">
        <v>311.82530000000003</v>
      </c>
      <c r="T24" s="10">
        <v>20.296800000000001</v>
      </c>
      <c r="U24" s="8" t="s">
        <v>157</v>
      </c>
      <c r="V24" s="10">
        <f>W24-180</f>
        <v>41.825300000000027</v>
      </c>
      <c r="W24" s="10">
        <f>S24-90</f>
        <v>221.82530000000003</v>
      </c>
      <c r="X24" s="9">
        <v>4.0740992100349142E-3</v>
      </c>
      <c r="Y24" s="10">
        <v>3</v>
      </c>
      <c r="Z24" s="11">
        <v>1.65712532701043</v>
      </c>
      <c r="AA24" s="10" t="s">
        <v>279</v>
      </c>
      <c r="AB24" s="9" t="s">
        <v>17</v>
      </c>
      <c r="AC24" s="11">
        <v>34000</v>
      </c>
      <c r="AD24" s="11"/>
      <c r="AE24" s="11">
        <v>8.2401750640152294</v>
      </c>
      <c r="AF24" s="11"/>
      <c r="AG24" s="11">
        <v>0.10363793604584499</v>
      </c>
      <c r="AH24" s="11">
        <v>0.91048638467196197</v>
      </c>
      <c r="AI24" s="11">
        <v>37000</v>
      </c>
      <c r="AJ24" s="8" t="s">
        <v>144</v>
      </c>
      <c r="AK24" s="9">
        <f t="shared" si="0"/>
        <v>0.10363793604584545</v>
      </c>
      <c r="AL24" s="11">
        <v>1.3903668949986701</v>
      </c>
      <c r="AM24" s="11">
        <v>0.23656988959679001</v>
      </c>
      <c r="AN24" s="11" t="s">
        <v>351</v>
      </c>
      <c r="AO24" s="10"/>
      <c r="AP24" s="10"/>
      <c r="AQ24" s="10"/>
      <c r="AR24" s="10"/>
      <c r="AS24" s="10"/>
      <c r="AT24" s="15">
        <v>8.2401750640152294</v>
      </c>
      <c r="AU24" s="11"/>
      <c r="AV24" s="10" t="s">
        <v>403</v>
      </c>
      <c r="AW24" s="9" t="s">
        <v>17</v>
      </c>
      <c r="AX24" s="10"/>
      <c r="AY24" s="10"/>
      <c r="AZ24" s="10"/>
      <c r="BA24" s="10"/>
      <c r="BB24" s="10"/>
      <c r="BC24" s="10"/>
      <c r="BD24" s="10"/>
      <c r="BE24" s="16"/>
    </row>
    <row r="25" spans="1:57" ht="19" x14ac:dyDescent="0.25">
      <c r="A25" s="11">
        <v>-85.0261680651749</v>
      </c>
      <c r="B25" s="11">
        <v>7.8588244659536004</v>
      </c>
      <c r="C25" s="9"/>
      <c r="D25" s="8"/>
      <c r="E25" s="10">
        <v>15.4229</v>
      </c>
      <c r="F25" s="10">
        <v>2.2936000000000001</v>
      </c>
      <c r="G25" s="10">
        <v>-17.7165</v>
      </c>
      <c r="H25" s="10">
        <v>55.596200000000003</v>
      </c>
      <c r="I25" s="10">
        <v>-161.0076</v>
      </c>
      <c r="J25" s="10">
        <v>27.7333</v>
      </c>
      <c r="K25" s="10">
        <v>58.841500000000003</v>
      </c>
      <c r="L25" s="10">
        <v>18.6906</v>
      </c>
      <c r="M25" s="10">
        <v>-41.403700000000001</v>
      </c>
      <c r="N25" s="10">
        <v>-161.0076</v>
      </c>
      <c r="O25" s="10">
        <v>35.902700000000003</v>
      </c>
      <c r="P25" s="10">
        <v>12.270300000000001</v>
      </c>
      <c r="Q25" s="10"/>
      <c r="R25" s="10">
        <v>69.094999999999999</v>
      </c>
      <c r="S25" s="10">
        <v>250.4263</v>
      </c>
      <c r="T25" s="10">
        <v>35.902700000000003</v>
      </c>
      <c r="U25" s="8" t="s">
        <v>157</v>
      </c>
      <c r="V25" s="10"/>
      <c r="W25" s="10">
        <f xml:space="preserve"> P25+90</f>
        <v>102.27030000000001</v>
      </c>
      <c r="X25" s="9">
        <v>-1.7785910563394769E-5</v>
      </c>
      <c r="Y25" s="10">
        <v>5</v>
      </c>
      <c r="Z25" s="11">
        <v>0</v>
      </c>
      <c r="AA25" s="10" t="s">
        <v>281</v>
      </c>
      <c r="AB25" s="9"/>
      <c r="AC25" s="11">
        <v>6000</v>
      </c>
      <c r="AD25" s="11"/>
      <c r="AE25" s="11">
        <v>2.66148693192748E-2</v>
      </c>
      <c r="AF25" s="11"/>
      <c r="AG25" s="11"/>
      <c r="AH25" s="11">
        <v>0.632911392405063</v>
      </c>
      <c r="AI25" s="11">
        <v>37000</v>
      </c>
      <c r="AJ25" s="8" t="s">
        <v>144</v>
      </c>
      <c r="AK25" s="9">
        <f t="shared" si="0"/>
        <v>3.3473926257040961E-4</v>
      </c>
      <c r="AL25" s="11">
        <v>-1.9912308339248598E-3</v>
      </c>
      <c r="AM25" s="11">
        <v>-3.3880644039915598E-4</v>
      </c>
      <c r="AN25" s="11" t="s">
        <v>352</v>
      </c>
      <c r="AO25" s="10"/>
      <c r="AP25" s="10"/>
      <c r="AQ25" s="10"/>
      <c r="AR25" s="10"/>
      <c r="AS25" s="10"/>
      <c r="AT25" s="15">
        <v>2.66148693192748E-2</v>
      </c>
      <c r="AU25" s="11"/>
      <c r="AV25" s="10" t="s">
        <v>404</v>
      </c>
      <c r="AW25" s="9"/>
      <c r="AX25" s="10"/>
      <c r="AY25" s="10"/>
      <c r="AZ25" s="10"/>
      <c r="BA25" s="10"/>
      <c r="BB25" s="10"/>
      <c r="BC25" s="10"/>
      <c r="BD25" s="10"/>
      <c r="BE25" s="16"/>
    </row>
    <row r="26" spans="1:57" ht="19" x14ac:dyDescent="0.25">
      <c r="A26" s="11">
        <v>-88.337106729415297</v>
      </c>
      <c r="B26" s="11">
        <v>11.095631889667599</v>
      </c>
      <c r="C26" s="9" t="s">
        <v>17</v>
      </c>
      <c r="D26" s="8" t="s">
        <v>101</v>
      </c>
      <c r="E26" s="9" t="s">
        <v>102</v>
      </c>
      <c r="F26" s="9" t="s">
        <v>103</v>
      </c>
      <c r="G26" s="9" t="s">
        <v>104</v>
      </c>
      <c r="H26" s="9" t="s">
        <v>105</v>
      </c>
      <c r="I26" s="9" t="s">
        <v>106</v>
      </c>
      <c r="J26" s="9" t="s">
        <v>107</v>
      </c>
      <c r="K26" s="9" t="s">
        <v>108</v>
      </c>
      <c r="L26" s="9" t="s">
        <v>109</v>
      </c>
      <c r="M26" s="9" t="s">
        <v>110</v>
      </c>
      <c r="N26" s="9" t="s">
        <v>106</v>
      </c>
      <c r="O26" s="9" t="s">
        <v>257</v>
      </c>
      <c r="P26" s="9" t="s">
        <v>258</v>
      </c>
      <c r="Q26" s="9"/>
      <c r="R26" s="9" t="s">
        <v>259</v>
      </c>
      <c r="S26" s="9" t="s">
        <v>260</v>
      </c>
      <c r="T26" s="9" t="s">
        <v>259</v>
      </c>
      <c r="U26" s="8" t="s">
        <v>111</v>
      </c>
      <c r="V26" s="9"/>
      <c r="W26" s="9">
        <f>S26-90</f>
        <v>197.89769999999999</v>
      </c>
      <c r="X26" s="9">
        <v>2.7746311394236528E-3</v>
      </c>
      <c r="Y26" s="10">
        <v>3</v>
      </c>
      <c r="Z26" s="11">
        <v>2.1200358107525901</v>
      </c>
      <c r="AA26" s="10" t="s">
        <v>277</v>
      </c>
      <c r="AB26" s="9" t="s">
        <v>17</v>
      </c>
      <c r="AC26" s="11">
        <v>21000</v>
      </c>
      <c r="AD26" s="11"/>
      <c r="AE26" s="11">
        <v>5.4186919310735204</v>
      </c>
      <c r="AF26" s="11"/>
      <c r="AG26" s="11">
        <v>7.3870185143767003E-2</v>
      </c>
      <c r="AH26" s="11">
        <v>0.84089222320935597</v>
      </c>
      <c r="AI26" s="11">
        <v>40000</v>
      </c>
      <c r="AJ26" s="8" t="s">
        <v>101</v>
      </c>
      <c r="AK26" s="9">
        <f t="shared" si="0"/>
        <v>7.387018514376692E-2</v>
      </c>
      <c r="AL26" s="11">
        <v>1.77834857678442</v>
      </c>
      <c r="AM26" s="11">
        <v>0.30258468321406501</v>
      </c>
      <c r="AN26" s="11" t="s">
        <v>353</v>
      </c>
      <c r="AO26" s="10"/>
      <c r="AP26" s="10"/>
      <c r="AQ26" s="10"/>
      <c r="AR26" s="10"/>
      <c r="AS26" s="10"/>
      <c r="AT26" s="15">
        <v>5.4186919310735204</v>
      </c>
      <c r="AU26" s="11"/>
      <c r="AV26" s="10" t="s">
        <v>400</v>
      </c>
      <c r="AW26" s="9" t="s">
        <v>17</v>
      </c>
      <c r="AX26" s="10"/>
      <c r="AY26" s="10"/>
      <c r="AZ26" s="10"/>
      <c r="BA26" s="10"/>
      <c r="BB26" s="10"/>
      <c r="BC26" s="10"/>
      <c r="BD26" s="10"/>
      <c r="BE26" s="16"/>
    </row>
    <row r="27" spans="1:57" ht="19" x14ac:dyDescent="0.25">
      <c r="A27" s="11">
        <v>-83.303582873710099</v>
      </c>
      <c r="B27" s="11">
        <v>10.030047742119301</v>
      </c>
      <c r="C27" s="9" t="s">
        <v>18</v>
      </c>
      <c r="D27" s="8" t="s">
        <v>145</v>
      </c>
      <c r="E27" s="10">
        <v>33252.339</v>
      </c>
      <c r="F27" s="10">
        <v>-1963.3507</v>
      </c>
      <c r="G27" s="10">
        <v>-31189.088299999999</v>
      </c>
      <c r="H27" s="10">
        <v>12.9978</v>
      </c>
      <c r="I27" s="10">
        <v>33.249099999999999</v>
      </c>
      <c r="J27" s="10">
        <v>-20.759499999999999</v>
      </c>
      <c r="K27" s="10">
        <v>-51.731299999999997</v>
      </c>
      <c r="L27" s="10">
        <v>65.179100000000005</v>
      </c>
      <c r="M27" s="10">
        <v>86.69</v>
      </c>
      <c r="N27" s="10">
        <v>33.249099999999999</v>
      </c>
      <c r="O27" s="10">
        <v>36.790999999999997</v>
      </c>
      <c r="P27" s="10">
        <v>97.813800000000001</v>
      </c>
      <c r="Q27" s="10"/>
      <c r="R27" s="10">
        <v>61.134900000000002</v>
      </c>
      <c r="S27" s="10">
        <v>320.32940000000002</v>
      </c>
      <c r="T27" s="10">
        <v>36.790999999999997</v>
      </c>
      <c r="U27" s="8" t="s">
        <v>158</v>
      </c>
      <c r="V27" s="10"/>
      <c r="W27" s="10">
        <f>P27+90</f>
        <v>187.81380000000001</v>
      </c>
      <c r="X27" s="9">
        <v>-1.4365223238699716E-3</v>
      </c>
      <c r="Y27" s="10">
        <v>3</v>
      </c>
      <c r="Z27" s="11">
        <v>0.96643353191127401</v>
      </c>
      <c r="AA27" s="10" t="s">
        <v>273</v>
      </c>
      <c r="AB27" s="9" t="s">
        <v>18</v>
      </c>
      <c r="AC27" s="11">
        <v>31000</v>
      </c>
      <c r="AD27" s="11"/>
      <c r="AE27" s="11">
        <v>16.558896181901801</v>
      </c>
      <c r="AF27" s="11"/>
      <c r="AG27" s="11">
        <v>0.20761462579422299</v>
      </c>
      <c r="AH27" s="11">
        <v>0.72217808911677595</v>
      </c>
      <c r="AI27" s="11">
        <v>20000</v>
      </c>
      <c r="AJ27" s="8" t="s">
        <v>145</v>
      </c>
      <c r="AK27" s="9">
        <f t="shared" si="0"/>
        <v>0.20761462579422338</v>
      </c>
      <c r="AL27" s="11">
        <v>1.37220257599371</v>
      </c>
      <c r="AM27" s="11">
        <v>0.23347924427355701</v>
      </c>
      <c r="AN27" s="11" t="s">
        <v>354</v>
      </c>
      <c r="AO27" s="10"/>
      <c r="AP27" s="10"/>
      <c r="AQ27" s="10"/>
      <c r="AR27" s="10"/>
      <c r="AS27" s="10"/>
      <c r="AT27" s="15">
        <v>16.558896181901801</v>
      </c>
      <c r="AU27" s="11"/>
      <c r="AV27" s="10" t="s">
        <v>408</v>
      </c>
      <c r="AW27" s="9" t="s">
        <v>18</v>
      </c>
      <c r="AX27" s="10"/>
      <c r="AY27" s="10"/>
      <c r="AZ27" s="10"/>
      <c r="BA27" s="10"/>
      <c r="BB27" s="10"/>
      <c r="BC27" s="10"/>
      <c r="BD27" s="10"/>
      <c r="BE27" s="16"/>
    </row>
    <row r="28" spans="1:57" ht="19" x14ac:dyDescent="0.25">
      <c r="A28" s="11">
        <v>-84.303582873710099</v>
      </c>
      <c r="B28" s="11">
        <v>9.0300477421193701</v>
      </c>
      <c r="C28" s="9" t="s">
        <v>286</v>
      </c>
      <c r="D28" s="8"/>
      <c r="E28" s="10">
        <v>886.55830000000003</v>
      </c>
      <c r="F28" s="10">
        <v>-139.8092</v>
      </c>
      <c r="G28" s="10">
        <v>-729.65909999999997</v>
      </c>
      <c r="H28" s="10">
        <v>-27.18</v>
      </c>
      <c r="I28" s="10">
        <v>-68.3142</v>
      </c>
      <c r="J28" s="10">
        <v>33.9221</v>
      </c>
      <c r="K28" s="10">
        <v>-138.11179999999999</v>
      </c>
      <c r="L28" s="10">
        <v>43.848500000000001</v>
      </c>
      <c r="M28" s="10">
        <v>-7.8689</v>
      </c>
      <c r="N28" s="10">
        <v>-68.3142</v>
      </c>
      <c r="O28" s="10">
        <v>80.394999999999996</v>
      </c>
      <c r="P28" s="10">
        <v>48.423200000000001</v>
      </c>
      <c r="Q28" s="10"/>
      <c r="R28" s="10">
        <v>35.6248</v>
      </c>
      <c r="S28" s="10">
        <v>152.083</v>
      </c>
      <c r="T28" s="10">
        <v>35.6248</v>
      </c>
      <c r="U28" s="8" t="s">
        <v>158</v>
      </c>
      <c r="V28" s="10"/>
      <c r="W28" s="10">
        <f>S28+90</f>
        <v>242.083</v>
      </c>
      <c r="X28" s="9">
        <v>-2.3249033593295552E-5</v>
      </c>
      <c r="Y28" s="10">
        <v>5</v>
      </c>
      <c r="Z28" s="11">
        <v>0.33788759009013603</v>
      </c>
      <c r="AA28" s="10" t="s">
        <v>273</v>
      </c>
      <c r="AB28" s="9"/>
      <c r="AC28" s="11">
        <v>36000</v>
      </c>
      <c r="AD28" s="11"/>
      <c r="AE28" s="11">
        <v>0.26667728754113201</v>
      </c>
      <c r="AF28" s="11"/>
      <c r="AG28" s="11"/>
      <c r="AH28" s="11">
        <v>0.99009900990098898</v>
      </c>
      <c r="AI28" s="11">
        <v>20000</v>
      </c>
      <c r="AJ28" s="8" t="s">
        <v>145</v>
      </c>
      <c r="AK28" s="9">
        <f t="shared" si="0"/>
        <v>3.3435867132969605E-3</v>
      </c>
      <c r="AL28" s="11">
        <v>1.02151978277241E-2</v>
      </c>
      <c r="AM28" s="11">
        <v>1.7381082871053099E-3</v>
      </c>
      <c r="AN28" s="11" t="s">
        <v>355</v>
      </c>
      <c r="AO28" s="10"/>
      <c r="AP28" s="10"/>
      <c r="AQ28" s="10"/>
      <c r="AR28" s="10"/>
      <c r="AS28" s="10"/>
      <c r="AT28" s="15">
        <v>0.26667728754113201</v>
      </c>
      <c r="AU28" s="11"/>
      <c r="AV28" s="10" t="s">
        <v>407</v>
      </c>
      <c r="AW28" s="9" t="s">
        <v>286</v>
      </c>
      <c r="AX28" s="10"/>
      <c r="AY28" s="10"/>
      <c r="AZ28" s="10"/>
      <c r="BA28" s="10"/>
      <c r="BB28" s="10"/>
      <c r="BC28" s="10"/>
      <c r="BD28" s="10"/>
      <c r="BE28" s="16"/>
    </row>
    <row r="29" spans="1:57" ht="19" x14ac:dyDescent="0.25">
      <c r="A29" s="11">
        <v>-91.8095394980283</v>
      </c>
      <c r="B29" s="11">
        <v>12.9068610607243</v>
      </c>
      <c r="C29" s="9" t="s">
        <v>17</v>
      </c>
      <c r="D29" s="8" t="s">
        <v>146</v>
      </c>
      <c r="E29" s="10">
        <v>667.96140000000003</v>
      </c>
      <c r="F29" s="10">
        <v>-13.4489</v>
      </c>
      <c r="G29" s="10">
        <v>-653.61249999999995</v>
      </c>
      <c r="H29" s="10">
        <v>-41.853900000000003</v>
      </c>
      <c r="I29" s="10">
        <v>15.7675</v>
      </c>
      <c r="J29" s="10">
        <v>9.2712000000000003</v>
      </c>
      <c r="K29" s="10">
        <v>-65.823999999999998</v>
      </c>
      <c r="L29" s="10">
        <v>46.653599999999997</v>
      </c>
      <c r="M29" s="10">
        <v>34.135100000000001</v>
      </c>
      <c r="N29" s="10">
        <v>15.7675</v>
      </c>
      <c r="O29" s="10">
        <v>87.569100000000006</v>
      </c>
      <c r="P29" s="10">
        <v>114.57299999999999</v>
      </c>
      <c r="Q29" s="10"/>
      <c r="R29" s="10">
        <v>9.59</v>
      </c>
      <c r="S29" s="10">
        <v>219.12530000000001</v>
      </c>
      <c r="T29" s="10">
        <v>9.59</v>
      </c>
      <c r="U29" s="8" t="s">
        <v>159</v>
      </c>
      <c r="V29" s="10"/>
      <c r="W29" s="10">
        <f>S29-90</f>
        <v>129.12530000000001</v>
      </c>
      <c r="X29" s="9">
        <v>-1.833976674072644E-5</v>
      </c>
      <c r="Y29" s="10">
        <v>3</v>
      </c>
      <c r="Z29" s="11">
        <v>2.7482666302866101</v>
      </c>
      <c r="AA29" s="10" t="s">
        <v>273</v>
      </c>
      <c r="AB29" s="9" t="s">
        <v>17</v>
      </c>
      <c r="AC29" s="11">
        <v>20000</v>
      </c>
      <c r="AD29" s="11"/>
      <c r="AE29" s="11">
        <v>0.19490966945410901</v>
      </c>
      <c r="AF29" s="11"/>
      <c r="AG29" s="11">
        <v>3.2965931375226899E-3</v>
      </c>
      <c r="AH29" s="11">
        <v>0.46060772721022902</v>
      </c>
      <c r="AI29" s="11">
        <v>37000</v>
      </c>
      <c r="AJ29" s="8" t="s">
        <v>146</v>
      </c>
      <c r="AK29" s="9">
        <f t="shared" si="0"/>
        <v>2.8639306556754733E-3</v>
      </c>
      <c r="AL29" s="11">
        <v>1.21142665305313E-2</v>
      </c>
      <c r="AM29" s="11">
        <v>2.0612334096724999E-3</v>
      </c>
      <c r="AN29" s="11" t="s">
        <v>356</v>
      </c>
      <c r="AO29" s="10"/>
      <c r="AP29" s="10"/>
      <c r="AQ29" s="10"/>
      <c r="AR29" s="10"/>
      <c r="AS29" s="10"/>
      <c r="AT29" s="15">
        <v>0.19490966945410901</v>
      </c>
      <c r="AU29" s="11"/>
      <c r="AV29" s="10" t="s">
        <v>401</v>
      </c>
      <c r="AW29" s="9" t="s">
        <v>17</v>
      </c>
      <c r="AX29" s="10"/>
      <c r="AY29" s="10"/>
      <c r="AZ29" s="10"/>
      <c r="BA29" s="10"/>
      <c r="BB29" s="10"/>
      <c r="BC29" s="10"/>
      <c r="BD29" s="10"/>
      <c r="BE29" s="16"/>
    </row>
    <row r="30" spans="1:57" ht="19" x14ac:dyDescent="0.25">
      <c r="A30" s="11">
        <v>-92.8095394980283</v>
      </c>
      <c r="B30" s="11">
        <v>11.9068610607243</v>
      </c>
      <c r="C30" s="9"/>
      <c r="D30" s="8"/>
      <c r="E30" s="10">
        <v>7.6858000000000004</v>
      </c>
      <c r="F30" s="10">
        <v>1.3561000000000001</v>
      </c>
      <c r="G30" s="10">
        <v>-9.0319000000000003</v>
      </c>
      <c r="H30" s="10">
        <v>45.194600000000001</v>
      </c>
      <c r="I30" s="10">
        <v>-152.0898</v>
      </c>
      <c r="J30" s="10">
        <v>44.142899999999997</v>
      </c>
      <c r="K30" s="10">
        <v>15.6348</v>
      </c>
      <c r="L30" s="10">
        <v>-6.1721000000000004</v>
      </c>
      <c r="M30" s="10">
        <v>-68.240600000000001</v>
      </c>
      <c r="N30" s="10">
        <v>-152.0898</v>
      </c>
      <c r="O30" s="10">
        <v>64.806899999999999</v>
      </c>
      <c r="P30" s="10">
        <v>348.4701</v>
      </c>
      <c r="Q30" s="10"/>
      <c r="R30" s="10">
        <v>54.709600000000002</v>
      </c>
      <c r="S30" s="10">
        <v>239.02189999999999</v>
      </c>
      <c r="T30" s="10">
        <v>54.709600000000002</v>
      </c>
      <c r="U30" s="8" t="s">
        <v>159</v>
      </c>
      <c r="V30" s="10"/>
      <c r="W30" s="10">
        <f>S30+90</f>
        <v>329.02189999999996</v>
      </c>
      <c r="X30" s="9">
        <v>-2.6688787102704966E-7</v>
      </c>
      <c r="Y30" s="10">
        <v>0</v>
      </c>
      <c r="Z30" s="11">
        <v>0</v>
      </c>
      <c r="AA30" s="10" t="s">
        <v>276</v>
      </c>
      <c r="AB30" s="9"/>
      <c r="AC30" s="11">
        <v>30000</v>
      </c>
      <c r="AD30" s="11"/>
      <c r="AE30" s="11">
        <v>3.37006194296453E-3</v>
      </c>
      <c r="AF30" s="11"/>
      <c r="AG30" s="11"/>
      <c r="AH30" s="11">
        <v>1</v>
      </c>
      <c r="AI30" s="11">
        <v>37000</v>
      </c>
      <c r="AJ30" s="8" t="s">
        <v>146</v>
      </c>
      <c r="AK30" s="9">
        <f t="shared" si="0"/>
        <v>4.9518444810937489E-5</v>
      </c>
      <c r="AL30" s="11">
        <v>-4.9571111630882598E-4</v>
      </c>
      <c r="AM30" s="17">
        <v>-8.43448765062778E-5</v>
      </c>
      <c r="AN30" s="11" t="s">
        <v>357</v>
      </c>
      <c r="AO30" s="10"/>
      <c r="AP30" s="10"/>
      <c r="AQ30" s="10"/>
      <c r="AR30" s="10"/>
      <c r="AS30" s="10"/>
      <c r="AT30" s="15">
        <v>3.37006194296453E-3</v>
      </c>
      <c r="AU30" s="11"/>
      <c r="AV30" s="10" t="s">
        <v>402</v>
      </c>
      <c r="AW30" s="9"/>
      <c r="AX30" s="10"/>
      <c r="AY30" s="10"/>
      <c r="AZ30" s="10"/>
      <c r="BA30" s="10"/>
      <c r="BB30" s="10"/>
      <c r="BC30" s="10"/>
      <c r="BD30" s="10"/>
      <c r="BE30" s="16"/>
    </row>
    <row r="31" spans="1:57" ht="19" x14ac:dyDescent="0.25">
      <c r="A31" s="11">
        <v>-89.358317399636505</v>
      </c>
      <c r="B31" s="11">
        <v>13.1815283338154</v>
      </c>
      <c r="C31" s="9" t="s">
        <v>17</v>
      </c>
      <c r="D31" s="8" t="s">
        <v>147</v>
      </c>
      <c r="E31" s="10">
        <v>80812.099300000002</v>
      </c>
      <c r="F31" s="10">
        <v>-2794.3773999999999</v>
      </c>
      <c r="G31" s="10">
        <v>-78118.471900000004</v>
      </c>
      <c r="H31" s="10">
        <v>51.031700000000001</v>
      </c>
      <c r="I31" s="10">
        <v>-146.25839999999999</v>
      </c>
      <c r="J31" s="10">
        <v>2.8837999999999999</v>
      </c>
      <c r="K31" s="10">
        <v>-52.687800000000003</v>
      </c>
      <c r="L31" s="10">
        <v>-38.819899999999997</v>
      </c>
      <c r="M31" s="10">
        <v>-140.36490000000001</v>
      </c>
      <c r="N31" s="10">
        <v>-146.25839999999999</v>
      </c>
      <c r="O31" s="10">
        <v>83.886099999999999</v>
      </c>
      <c r="P31" s="10">
        <v>307.00310000000002</v>
      </c>
      <c r="Q31" s="10"/>
      <c r="R31" s="10">
        <v>6.7645999999999997</v>
      </c>
      <c r="S31" s="10">
        <v>152.44319999999999</v>
      </c>
      <c r="T31" s="10">
        <v>6.7645999999999997</v>
      </c>
      <c r="U31" s="8" t="s">
        <v>160</v>
      </c>
      <c r="V31" s="10"/>
      <c r="W31" s="10">
        <f xml:space="preserve"> S31+90</f>
        <v>242.44319999999999</v>
      </c>
      <c r="X31" s="9">
        <v>1.2279108185082165E-3</v>
      </c>
      <c r="Y31" s="10">
        <v>3</v>
      </c>
      <c r="Z31" s="11">
        <v>2.24039013846079</v>
      </c>
      <c r="AA31" s="10" t="s">
        <v>272</v>
      </c>
      <c r="AB31" s="9" t="s">
        <v>17</v>
      </c>
      <c r="AC31" s="11">
        <v>52000</v>
      </c>
      <c r="AD31" s="11"/>
      <c r="AE31" s="11">
        <v>2.1350149727602901</v>
      </c>
      <c r="AF31" s="11"/>
      <c r="AG31" s="11">
        <v>3.0049412608621099E-2</v>
      </c>
      <c r="AH31" s="11">
        <v>0.57233946937771796</v>
      </c>
      <c r="AI31" s="11">
        <v>39000</v>
      </c>
      <c r="AJ31" s="8" t="s">
        <v>147</v>
      </c>
      <c r="AK31" s="9">
        <f t="shared" si="0"/>
        <v>3.004941260862104E-2</v>
      </c>
      <c r="AL31" s="11">
        <v>-0.16308338154223601</v>
      </c>
      <c r="AM31" s="11">
        <v>-2.77485156653954E-2</v>
      </c>
      <c r="AN31" s="11" t="s">
        <v>358</v>
      </c>
      <c r="AO31" s="10"/>
      <c r="AP31" s="10"/>
      <c r="AQ31" s="10"/>
      <c r="AR31" s="10"/>
      <c r="AS31" s="10"/>
      <c r="AT31" s="15">
        <v>2.1350149727602901</v>
      </c>
      <c r="AU31" s="11"/>
      <c r="AV31" s="10" t="s">
        <v>405</v>
      </c>
      <c r="AW31" s="9" t="s">
        <v>17</v>
      </c>
      <c r="AX31" s="10"/>
      <c r="AY31" s="10"/>
      <c r="AZ31" s="10"/>
      <c r="BA31" s="10"/>
      <c r="BB31" s="10"/>
      <c r="BC31" s="10"/>
      <c r="BD31" s="10"/>
      <c r="BE31" s="16"/>
    </row>
    <row r="32" spans="1:57" ht="19" x14ac:dyDescent="0.25">
      <c r="A32" s="11">
        <v>-90.358317399636505</v>
      </c>
      <c r="B32" s="11">
        <v>12.1815283338154</v>
      </c>
      <c r="C32" s="9"/>
      <c r="D32" s="8"/>
      <c r="E32" s="10">
        <v>16239.1494</v>
      </c>
      <c r="F32" s="10">
        <v>-2362.8827999999999</v>
      </c>
      <c r="G32" s="10">
        <v>-13885.9766</v>
      </c>
      <c r="H32" s="10">
        <v>-51.791400000000003</v>
      </c>
      <c r="I32" s="10">
        <v>38.863199999999999</v>
      </c>
      <c r="J32" s="10">
        <v>7.1866000000000003</v>
      </c>
      <c r="K32" s="10">
        <v>-41.9191</v>
      </c>
      <c r="L32" s="10">
        <v>-37.282299999999999</v>
      </c>
      <c r="M32" s="10">
        <v>-126.4105</v>
      </c>
      <c r="N32" s="10">
        <v>38.863199999999999</v>
      </c>
      <c r="O32" s="10">
        <v>10.2811</v>
      </c>
      <c r="P32" s="10">
        <v>182.11197000000001</v>
      </c>
      <c r="Q32" s="10"/>
      <c r="R32" s="10">
        <v>82.686700000000002</v>
      </c>
      <c r="S32" s="10">
        <v>317.15359999999998</v>
      </c>
      <c r="T32" s="10">
        <v>10.2811</v>
      </c>
      <c r="U32" s="8" t="s">
        <v>160</v>
      </c>
      <c r="V32" s="10"/>
      <c r="W32" s="10">
        <f>P32+90</f>
        <v>272.11197000000004</v>
      </c>
      <c r="X32" s="9">
        <v>-1.522140023569598E-5</v>
      </c>
      <c r="Y32" s="10">
        <v>5</v>
      </c>
      <c r="Z32" s="11">
        <v>2.33593551765534</v>
      </c>
      <c r="AA32" s="10" t="s">
        <v>272</v>
      </c>
      <c r="AB32" s="10">
        <f>W31-180</f>
        <v>62.44319999999999</v>
      </c>
      <c r="AC32" s="11">
        <v>120000</v>
      </c>
      <c r="AD32" s="11"/>
      <c r="AE32" s="11">
        <v>0.195755494363866</v>
      </c>
      <c r="AF32" s="11"/>
      <c r="AG32" s="11"/>
      <c r="AH32" s="11">
        <v>0.80960187827635699</v>
      </c>
      <c r="AI32" s="11">
        <v>39000</v>
      </c>
      <c r="AJ32" s="8" t="s">
        <v>147</v>
      </c>
      <c r="AK32" s="9">
        <f t="shared" si="0"/>
        <v>2.7551739428503027E-3</v>
      </c>
      <c r="AL32" s="11">
        <v>-1.21126214316902E-2</v>
      </c>
      <c r="AM32" s="11">
        <v>-2.0609534973323601E-3</v>
      </c>
      <c r="AN32" s="11" t="s">
        <v>359</v>
      </c>
      <c r="AO32" s="10"/>
      <c r="AP32" s="10"/>
      <c r="AQ32" s="10"/>
      <c r="AR32" s="10"/>
      <c r="AS32" s="10"/>
      <c r="AT32" s="15">
        <v>0.195755494363866</v>
      </c>
      <c r="AU32" s="11"/>
      <c r="AV32" s="10" t="s">
        <v>406</v>
      </c>
      <c r="AW32" s="9"/>
      <c r="AX32" s="10"/>
      <c r="AY32" s="10"/>
      <c r="AZ32" s="10"/>
      <c r="BA32" s="10"/>
      <c r="BB32" s="10"/>
      <c r="BC32" s="10"/>
      <c r="BD32" s="10"/>
      <c r="BE32" s="16"/>
    </row>
    <row r="33" spans="1:57" ht="19" x14ac:dyDescent="0.25">
      <c r="A33" s="11">
        <v>-88.644583349486894</v>
      </c>
      <c r="B33" s="11">
        <v>13.9911083449486</v>
      </c>
      <c r="C33" s="9" t="s">
        <v>19</v>
      </c>
      <c r="D33" s="8" t="s">
        <v>148</v>
      </c>
      <c r="E33" s="10">
        <v>1060.0761</v>
      </c>
      <c r="F33" s="10">
        <v>-101.03270000000001</v>
      </c>
      <c r="G33" s="10">
        <v>-958.95330000000001</v>
      </c>
      <c r="H33" s="10">
        <v>-9.1914999999999996</v>
      </c>
      <c r="I33" s="10">
        <v>-37.966700000000003</v>
      </c>
      <c r="J33" s="10">
        <v>72.970399999999998</v>
      </c>
      <c r="K33" s="10">
        <v>20.1434</v>
      </c>
      <c r="L33" s="10">
        <v>14.2096</v>
      </c>
      <c r="M33" s="10">
        <v>-125.61839999999999</v>
      </c>
      <c r="N33" s="10">
        <v>-37.966700000000003</v>
      </c>
      <c r="O33" s="10">
        <v>86.5244</v>
      </c>
      <c r="P33" s="10">
        <v>8.7065000000000001</v>
      </c>
      <c r="Q33" s="10"/>
      <c r="R33" s="10">
        <v>73.350099999999998</v>
      </c>
      <c r="S33" s="10">
        <v>277.66570000000002</v>
      </c>
      <c r="T33" s="10">
        <v>86.5244</v>
      </c>
      <c r="U33" s="8" t="s">
        <v>161</v>
      </c>
      <c r="V33" s="10" t="s">
        <v>319</v>
      </c>
      <c r="W33" s="10">
        <f>8.7065+180</f>
        <v>188.70650000000001</v>
      </c>
      <c r="X33" s="9">
        <v>-6.6991909788567477E-5</v>
      </c>
      <c r="Y33" s="10">
        <v>1</v>
      </c>
      <c r="Z33" s="11">
        <v>0.83249448839847795</v>
      </c>
      <c r="AA33" s="10" t="s">
        <v>273</v>
      </c>
      <c r="AB33" s="9" t="s">
        <v>19</v>
      </c>
      <c r="AC33" s="11">
        <v>26000</v>
      </c>
      <c r="AD33" s="11"/>
      <c r="AE33" s="11">
        <v>0.87243883933909605</v>
      </c>
      <c r="AF33" s="11"/>
      <c r="AG33" s="11">
        <v>1.1699322765292499E-2</v>
      </c>
      <c r="AH33" s="11">
        <v>1.01917909756323</v>
      </c>
      <c r="AI33" s="11">
        <v>41000</v>
      </c>
      <c r="AJ33" s="8" t="s">
        <v>148</v>
      </c>
      <c r="AK33" s="9">
        <f t="shared" si="0"/>
        <v>1.2188840935848618E-2</v>
      </c>
      <c r="AL33" s="11">
        <v>-9.8776744828716692E-3</v>
      </c>
      <c r="AM33" s="11">
        <v>-1.68067894186174E-3</v>
      </c>
      <c r="AN33" s="11" t="s">
        <v>360</v>
      </c>
      <c r="AO33" s="10"/>
      <c r="AP33" s="10"/>
      <c r="AQ33" s="10"/>
      <c r="AR33" s="10"/>
      <c r="AS33" s="10"/>
      <c r="AT33" s="15">
        <v>0.87243883933909605</v>
      </c>
      <c r="AU33" s="11"/>
      <c r="AV33" s="10" t="s">
        <v>409</v>
      </c>
      <c r="AW33" s="9" t="s">
        <v>19</v>
      </c>
      <c r="AX33" s="10"/>
      <c r="AY33" s="10"/>
      <c r="AZ33" s="10"/>
      <c r="BA33" s="10"/>
      <c r="BB33" s="10"/>
      <c r="BC33" s="10"/>
      <c r="BD33" s="10"/>
      <c r="BE33" s="16"/>
    </row>
    <row r="34" spans="1:57" ht="19" x14ac:dyDescent="0.25">
      <c r="A34" s="11">
        <v>-89.644583349486894</v>
      </c>
      <c r="B34" s="11">
        <v>12.9911083449486</v>
      </c>
      <c r="C34" s="9" t="s">
        <v>287</v>
      </c>
      <c r="D34" s="8"/>
      <c r="E34" s="10">
        <v>548.87860000000001</v>
      </c>
      <c r="F34" s="10">
        <v>-43.648200000000003</v>
      </c>
      <c r="G34" s="10">
        <v>-505.12040000000002</v>
      </c>
      <c r="H34" s="10">
        <v>30.332100000000001</v>
      </c>
      <c r="I34" s="10">
        <v>-134.77019999999999</v>
      </c>
      <c r="J34" s="10">
        <v>2.3599999999999999E-2</v>
      </c>
      <c r="K34" s="10">
        <v>-44.756500000000003</v>
      </c>
      <c r="L34" s="10">
        <v>59.667900000000003</v>
      </c>
      <c r="M34" s="10">
        <v>45.283799999999999</v>
      </c>
      <c r="N34" s="10">
        <v>-134.77019999999999</v>
      </c>
      <c r="O34" s="10">
        <v>14.667899999999999</v>
      </c>
      <c r="P34" s="10">
        <v>315.15350000000001</v>
      </c>
      <c r="Q34" s="10"/>
      <c r="R34" s="10">
        <v>75.332099999999997</v>
      </c>
      <c r="S34" s="10">
        <v>135.24969999999999</v>
      </c>
      <c r="T34" s="10">
        <v>14.667899999999999</v>
      </c>
      <c r="U34" s="8" t="s">
        <v>161</v>
      </c>
      <c r="V34" s="10"/>
      <c r="W34" s="10">
        <f>P34-270</f>
        <v>45.153500000000008</v>
      </c>
      <c r="X34" s="9">
        <v>9.1728276419266721E-6</v>
      </c>
      <c r="Y34" s="10">
        <v>1</v>
      </c>
      <c r="Z34" s="17">
        <v>-2.8265876185671701E-17</v>
      </c>
      <c r="AA34" s="10" t="s">
        <v>273</v>
      </c>
      <c r="AB34" s="9"/>
      <c r="AC34" s="11">
        <v>135000</v>
      </c>
      <c r="AD34" s="11"/>
      <c r="AE34" s="11">
        <v>2.1772637798606199E-2</v>
      </c>
      <c r="AF34" s="11"/>
      <c r="AG34" s="11"/>
      <c r="AH34" s="11">
        <v>0.99764193723925199</v>
      </c>
      <c r="AI34" s="11">
        <v>41000</v>
      </c>
      <c r="AJ34" s="8" t="s">
        <v>148</v>
      </c>
      <c r="AK34" s="9">
        <f t="shared" si="0"/>
        <v>3.0418547056214687E-4</v>
      </c>
      <c r="AL34" s="11">
        <v>1.0060345698062001E-2</v>
      </c>
      <c r="AM34" s="11">
        <v>1.7117603128045901E-3</v>
      </c>
      <c r="AN34" s="11" t="s">
        <v>361</v>
      </c>
      <c r="AO34" s="10"/>
      <c r="AP34" s="10"/>
      <c r="AQ34" s="10"/>
      <c r="AR34" s="10"/>
      <c r="AS34" s="10"/>
      <c r="AT34" s="15">
        <v>2.1772637798606199E-2</v>
      </c>
      <c r="AU34" s="11"/>
      <c r="AV34" s="10" t="s">
        <v>410</v>
      </c>
      <c r="AW34" s="9" t="s">
        <v>287</v>
      </c>
      <c r="AX34" s="10"/>
      <c r="AY34" s="10"/>
      <c r="AZ34" s="10"/>
      <c r="BA34" s="10"/>
      <c r="BB34" s="10"/>
      <c r="BC34" s="10"/>
      <c r="BD34" s="10"/>
      <c r="BE34" s="16"/>
    </row>
    <row r="35" spans="1:57" ht="19" x14ac:dyDescent="0.25">
      <c r="A35" s="11">
        <v>-69.746746102056505</v>
      </c>
      <c r="B35" s="11">
        <v>18.372244156357201</v>
      </c>
      <c r="C35" s="9" t="s">
        <v>20</v>
      </c>
      <c r="D35" s="8" t="s">
        <v>149</v>
      </c>
      <c r="E35" s="10">
        <v>1477.5313000000001</v>
      </c>
      <c r="F35" s="10">
        <v>-0.33750000000000002</v>
      </c>
      <c r="G35" s="10">
        <v>-1467.1937</v>
      </c>
      <c r="H35" s="10">
        <v>41.629899999999999</v>
      </c>
      <c r="I35" s="10">
        <v>-155.3818</v>
      </c>
      <c r="J35" s="10">
        <v>-5.6417000000000002</v>
      </c>
      <c r="K35" s="10">
        <v>-70.418800000000005</v>
      </c>
      <c r="L35" s="10">
        <v>47.813200000000002</v>
      </c>
      <c r="M35" s="10">
        <v>13.3238</v>
      </c>
      <c r="N35" s="10">
        <v>-155.3818</v>
      </c>
      <c r="O35" s="10">
        <v>6.4454000000000002</v>
      </c>
      <c r="P35" s="10">
        <v>350.56049999999999</v>
      </c>
      <c r="Q35" s="10"/>
      <c r="R35" s="10">
        <v>86.893299999999996</v>
      </c>
      <c r="S35" s="10">
        <v>109.274</v>
      </c>
      <c r="T35" s="10">
        <v>6.4454000000000002</v>
      </c>
      <c r="U35" s="8" t="s">
        <v>162</v>
      </c>
      <c r="V35" s="10"/>
      <c r="W35" s="10">
        <f xml:space="preserve"> T35+90</f>
        <v>96.445400000000006</v>
      </c>
      <c r="X35" s="9">
        <v>2.1372936223592383E-5</v>
      </c>
      <c r="Y35" s="10">
        <v>3</v>
      </c>
      <c r="Z35" s="11">
        <v>1.9508748460610199</v>
      </c>
      <c r="AA35" s="10" t="s">
        <v>277</v>
      </c>
      <c r="AB35" s="9" t="s">
        <v>20</v>
      </c>
      <c r="AC35" s="11">
        <v>34000</v>
      </c>
      <c r="AD35" s="11"/>
      <c r="AE35" s="11">
        <v>8.5037870929285303E-2</v>
      </c>
      <c r="AF35" s="11"/>
      <c r="AG35" s="11">
        <v>4.3031056676359298E-3</v>
      </c>
      <c r="AH35" s="11">
        <v>0.97478554717961996</v>
      </c>
      <c r="AI35" s="11">
        <v>27000</v>
      </c>
      <c r="AJ35" s="8" t="s">
        <v>149</v>
      </c>
      <c r="AK35" s="9">
        <f t="shared" si="0"/>
        <v>4.3031056676359342E-3</v>
      </c>
      <c r="AL35" s="11">
        <v>6.9459502576845501E-3</v>
      </c>
      <c r="AM35" s="11">
        <v>1.1818482528000501E-3</v>
      </c>
      <c r="AN35" s="11" t="s">
        <v>362</v>
      </c>
      <c r="AO35" s="10"/>
      <c r="AP35" s="10"/>
      <c r="AQ35" s="10"/>
      <c r="AR35" s="10"/>
      <c r="AS35" s="10"/>
      <c r="AT35" s="15">
        <v>8.5037870929285303E-2</v>
      </c>
      <c r="AU35" s="11"/>
      <c r="AV35" s="10" t="s">
        <v>411</v>
      </c>
      <c r="AW35" s="9" t="s">
        <v>20</v>
      </c>
      <c r="AX35" s="10"/>
      <c r="AY35" s="10"/>
      <c r="AZ35" s="10"/>
      <c r="BA35" s="10"/>
      <c r="BB35" s="10"/>
      <c r="BC35" s="10"/>
      <c r="BD35" s="10"/>
      <c r="BE35" s="16"/>
    </row>
    <row r="36" spans="1:57" ht="19" x14ac:dyDescent="0.25">
      <c r="A36" s="11">
        <v>-70.746746102056505</v>
      </c>
      <c r="B36" s="11">
        <v>17.372244156357201</v>
      </c>
      <c r="C36" s="9"/>
      <c r="D36" s="8"/>
      <c r="E36" s="10">
        <v>1595.6232</v>
      </c>
      <c r="F36" s="10">
        <v>180.75380000000001</v>
      </c>
      <c r="G36" s="10">
        <v>-1776.277</v>
      </c>
      <c r="H36" s="10">
        <v>25.787800000000001</v>
      </c>
      <c r="I36" s="10">
        <v>7.8350999999999997</v>
      </c>
      <c r="J36" s="10">
        <v>2.4331999999999998</v>
      </c>
      <c r="K36" s="10">
        <v>-83.341300000000004</v>
      </c>
      <c r="L36" s="10">
        <v>64.080600000000004</v>
      </c>
      <c r="M36" s="10">
        <v>-178.35730000000001</v>
      </c>
      <c r="N36" s="10">
        <v>7.8350999999999997</v>
      </c>
      <c r="O36" s="10">
        <v>19.335100000000001</v>
      </c>
      <c r="P36" s="10">
        <v>103.6144</v>
      </c>
      <c r="Q36" s="10"/>
      <c r="R36" s="10">
        <v>70.830799999999996</v>
      </c>
      <c r="S36" s="10">
        <v>275.81229999999999</v>
      </c>
      <c r="T36" s="10">
        <v>19.335100000000001</v>
      </c>
      <c r="U36" s="8" t="s">
        <v>162</v>
      </c>
      <c r="V36" s="10"/>
      <c r="W36" s="10">
        <f>P36-90</f>
        <v>13.614400000000003</v>
      </c>
      <c r="X36" s="9">
        <v>1.9630210638612157E-5</v>
      </c>
      <c r="Y36" s="10">
        <v>5</v>
      </c>
      <c r="Z36" s="11">
        <v>1.45352675136928</v>
      </c>
      <c r="AA36" s="10" t="s">
        <v>272</v>
      </c>
      <c r="AB36" s="9"/>
      <c r="AC36" s="11">
        <v>88000</v>
      </c>
      <c r="AD36" s="11"/>
      <c r="AE36" s="11">
        <v>0.106061703088765</v>
      </c>
      <c r="AF36" s="11"/>
      <c r="AG36" s="11"/>
      <c r="AH36" s="11">
        <v>0.95000593753710905</v>
      </c>
      <c r="AI36" s="11">
        <v>27000</v>
      </c>
      <c r="AJ36" s="8" t="s">
        <v>149</v>
      </c>
      <c r="AK36" s="9">
        <f t="shared" si="0"/>
        <v>5.3669583997452983E-3</v>
      </c>
      <c r="AL36" s="11">
        <v>1.5654589205533101E-2</v>
      </c>
      <c r="AM36" s="11">
        <v>2.6636166707922101E-3</v>
      </c>
      <c r="AN36" s="11" t="s">
        <v>363</v>
      </c>
      <c r="AO36" s="10"/>
      <c r="AP36" s="10"/>
      <c r="AQ36" s="10"/>
      <c r="AR36" s="10"/>
      <c r="AS36" s="10"/>
      <c r="AT36" s="15">
        <v>0.106061703088765</v>
      </c>
      <c r="AU36" s="11"/>
      <c r="AV36" s="10" t="s">
        <v>412</v>
      </c>
      <c r="AW36" s="9"/>
      <c r="AX36" s="10"/>
      <c r="AY36" s="10"/>
      <c r="AZ36" s="10"/>
      <c r="BA36" s="10"/>
      <c r="BB36" s="10"/>
      <c r="BC36" s="10"/>
      <c r="BD36" s="10"/>
      <c r="BE36" s="16"/>
    </row>
    <row r="37" spans="1:57" ht="19" x14ac:dyDescent="0.25">
      <c r="A37" s="11">
        <v>-67.218822567164196</v>
      </c>
      <c r="B37" s="11">
        <v>19.305653288760102</v>
      </c>
      <c r="C37" s="9" t="s">
        <v>21</v>
      </c>
      <c r="D37" s="8" t="s">
        <v>150</v>
      </c>
      <c r="E37" s="10">
        <v>706.65179999999998</v>
      </c>
      <c r="F37" s="10">
        <v>18.397400000000001</v>
      </c>
      <c r="G37" s="10">
        <v>-726.03930000000003</v>
      </c>
      <c r="H37" s="10">
        <v>38.888800000000003</v>
      </c>
      <c r="I37" s="10">
        <v>49.851900000000001</v>
      </c>
      <c r="J37" s="10">
        <v>-25.522600000000001</v>
      </c>
      <c r="K37" s="10">
        <v>-17.497699999999998</v>
      </c>
      <c r="L37" s="10">
        <v>40.4086</v>
      </c>
      <c r="M37" s="10">
        <v>-83.514200000000002</v>
      </c>
      <c r="N37" s="10">
        <v>49.851900000000001</v>
      </c>
      <c r="O37" s="10">
        <v>25.538</v>
      </c>
      <c r="P37" s="10">
        <v>74.6297</v>
      </c>
      <c r="Q37" s="10"/>
      <c r="R37" s="10">
        <v>89.172499999999999</v>
      </c>
      <c r="S37" s="10">
        <v>342.8974</v>
      </c>
      <c r="T37" s="10">
        <v>25.538</v>
      </c>
      <c r="U37" s="8" t="s">
        <v>163</v>
      </c>
      <c r="V37" s="10"/>
      <c r="W37" s="10">
        <f xml:space="preserve"> P37-90</f>
        <v>-15.3703</v>
      </c>
      <c r="X37" s="9">
        <v>6.6622112761697779E-5</v>
      </c>
      <c r="Y37" s="10">
        <v>3</v>
      </c>
      <c r="Z37" s="11">
        <v>1.0821009618137301</v>
      </c>
      <c r="AA37" s="10" t="s">
        <v>273</v>
      </c>
      <c r="AB37" s="9" t="s">
        <v>21</v>
      </c>
      <c r="AC37" s="11">
        <v>24000</v>
      </c>
      <c r="AD37" s="11"/>
      <c r="AE37" s="11">
        <v>0.34861083565701101</v>
      </c>
      <c r="AF37" s="11"/>
      <c r="AG37" s="11">
        <v>1.7670193786074199E-2</v>
      </c>
      <c r="AH37" s="11">
        <v>0.89782498735457705</v>
      </c>
      <c r="AI37" s="11">
        <v>25000</v>
      </c>
      <c r="AJ37" s="8" t="s">
        <v>150</v>
      </c>
      <c r="AK37" s="9">
        <f t="shared" si="0"/>
        <v>1.7670193786074179E-2</v>
      </c>
      <c r="AL37" s="11">
        <v>1.4634574511056999E-3</v>
      </c>
      <c r="AM37" s="11">
        <v>2.4900619317320797E-4</v>
      </c>
      <c r="AN37" s="11" t="s">
        <v>364</v>
      </c>
      <c r="AO37" s="10"/>
      <c r="AP37" s="10"/>
      <c r="AQ37" s="10"/>
      <c r="AR37" s="10"/>
      <c r="AS37" s="10"/>
      <c r="AT37" s="15">
        <v>0.34861083565701101</v>
      </c>
      <c r="AU37" s="11"/>
      <c r="AV37" s="10" t="s">
        <v>384</v>
      </c>
      <c r="AW37" s="9" t="s">
        <v>21</v>
      </c>
      <c r="AX37" s="10"/>
      <c r="AY37" s="10"/>
      <c r="AZ37" s="10"/>
      <c r="BA37" s="10"/>
      <c r="BB37" s="10"/>
      <c r="BC37" s="10"/>
      <c r="BD37" s="10"/>
      <c r="BE37" s="16"/>
    </row>
    <row r="38" spans="1:57" ht="19" x14ac:dyDescent="0.25">
      <c r="A38" s="11">
        <v>-68.218822567164196</v>
      </c>
      <c r="B38" s="11">
        <v>18.305653288760102</v>
      </c>
      <c r="C38" s="9"/>
      <c r="D38" s="8"/>
      <c r="E38" s="10">
        <v>2.7976000000000001</v>
      </c>
      <c r="F38" s="10">
        <v>0.32190000000000002</v>
      </c>
      <c r="G38" s="10">
        <v>-3.1196000000000002</v>
      </c>
      <c r="H38" s="10">
        <v>13.7742</v>
      </c>
      <c r="I38" s="10">
        <v>34.065800000000003</v>
      </c>
      <c r="J38" s="10">
        <v>-32.944600000000001</v>
      </c>
      <c r="K38" s="10">
        <v>-46.793399999999998</v>
      </c>
      <c r="L38" s="10">
        <v>53.582500000000003</v>
      </c>
      <c r="M38" s="10">
        <v>-75.342399999999998</v>
      </c>
      <c r="N38" s="10">
        <v>34.065800000000003</v>
      </c>
      <c r="O38" s="10">
        <v>42.491500000000002</v>
      </c>
      <c r="P38" s="10">
        <v>88.181799999999996</v>
      </c>
      <c r="Q38" s="10"/>
      <c r="R38" s="10">
        <v>66.380700000000004</v>
      </c>
      <c r="S38" s="10">
        <v>328.66860000000003</v>
      </c>
      <c r="T38" s="10">
        <v>42.491500000000002</v>
      </c>
      <c r="U38" s="8" t="s">
        <v>163</v>
      </c>
      <c r="V38" s="10"/>
      <c r="W38" s="10">
        <f>P38+90</f>
        <v>178.18180000000001</v>
      </c>
      <c r="X38" s="9"/>
      <c r="Y38" s="10">
        <v>0</v>
      </c>
      <c r="Z38" s="11">
        <v>0</v>
      </c>
      <c r="AA38" s="10" t="s">
        <v>281</v>
      </c>
      <c r="AB38" s="9"/>
      <c r="AC38" s="11">
        <v>0</v>
      </c>
      <c r="AD38" s="11"/>
      <c r="AE38" s="11" t="s">
        <v>283</v>
      </c>
      <c r="AF38" s="11"/>
      <c r="AG38" s="11"/>
      <c r="AH38" s="11">
        <v>1</v>
      </c>
      <c r="AI38" s="11">
        <v>25000</v>
      </c>
      <c r="AJ38" s="8" t="s">
        <v>150</v>
      </c>
      <c r="AK38" s="9" t="e">
        <f t="shared" si="0"/>
        <v>#VALUE!</v>
      </c>
      <c r="AL38" s="11"/>
      <c r="AM38" s="11">
        <v>7.2859317410511801</v>
      </c>
      <c r="AN38" s="11" t="s">
        <v>365</v>
      </c>
      <c r="AO38" s="10"/>
      <c r="AP38" s="10"/>
      <c r="AQ38" s="10"/>
      <c r="AR38" s="10"/>
      <c r="AS38" s="10"/>
      <c r="AT38" s="15" t="s">
        <v>283</v>
      </c>
      <c r="AU38" s="11"/>
      <c r="AV38" s="10" t="s">
        <v>385</v>
      </c>
      <c r="AW38" s="9"/>
      <c r="AX38" s="10"/>
      <c r="AY38" s="10"/>
      <c r="AZ38" s="10"/>
      <c r="BA38" s="10"/>
      <c r="BB38" s="10"/>
      <c r="BC38" s="10"/>
      <c r="BD38" s="10"/>
      <c r="BE38" s="16"/>
    </row>
    <row r="39" spans="1:57" ht="19" x14ac:dyDescent="0.25">
      <c r="A39" s="11">
        <v>-64.627103363092004</v>
      </c>
      <c r="B39" s="11">
        <v>19.048392689545601</v>
      </c>
      <c r="C39" s="9" t="s">
        <v>10</v>
      </c>
      <c r="D39" s="8" t="s">
        <v>151</v>
      </c>
      <c r="E39" s="10">
        <v>320.49579999999997</v>
      </c>
      <c r="F39" s="10">
        <v>134.83770000000001</v>
      </c>
      <c r="G39" s="10">
        <v>-455.51350000000002</v>
      </c>
      <c r="H39" s="10">
        <v>-27.389800000000001</v>
      </c>
      <c r="I39" s="10">
        <v>-137.51769999999999</v>
      </c>
      <c r="J39" s="10">
        <v>20.990300000000001</v>
      </c>
      <c r="K39" s="10">
        <v>-58.983899999999998</v>
      </c>
      <c r="L39" s="10">
        <v>-54.334299999999999</v>
      </c>
      <c r="M39" s="10">
        <v>-1.3012999999999999</v>
      </c>
      <c r="N39" s="10">
        <v>-137.51769999999999</v>
      </c>
      <c r="O39" s="10">
        <v>25.871500000000001</v>
      </c>
      <c r="P39" s="10">
        <v>173.30840000000001</v>
      </c>
      <c r="Q39" s="10"/>
      <c r="R39" s="10">
        <v>75.571100000000001</v>
      </c>
      <c r="S39" s="10">
        <v>295.35090000000002</v>
      </c>
      <c r="T39" s="10">
        <v>25.871500000000001</v>
      </c>
      <c r="U39" s="8" t="s">
        <v>164</v>
      </c>
      <c r="V39" s="10"/>
      <c r="W39" s="10">
        <f>P39-90</f>
        <v>83.308400000000006</v>
      </c>
      <c r="X39" s="9">
        <v>5.1499819070711743E-5</v>
      </c>
      <c r="Y39" s="10">
        <v>3</v>
      </c>
      <c r="Z39" s="11">
        <v>1.8550503117431401</v>
      </c>
      <c r="AA39" s="10" t="s">
        <v>273</v>
      </c>
      <c r="AB39" s="9" t="s">
        <v>10</v>
      </c>
      <c r="AC39" s="11">
        <v>33000</v>
      </c>
      <c r="AD39" s="11"/>
      <c r="AE39" s="11">
        <v>0.184984909736949</v>
      </c>
      <c r="AF39" s="11"/>
      <c r="AG39" s="11">
        <v>9.3166946292856604E-3</v>
      </c>
      <c r="AH39" s="11">
        <v>0.604914933837429</v>
      </c>
      <c r="AI39" s="11">
        <v>22000</v>
      </c>
      <c r="AJ39" s="8" t="s">
        <v>151</v>
      </c>
      <c r="AK39" s="9">
        <f t="shared" si="0"/>
        <v>9.3166946292856257E-3</v>
      </c>
      <c r="AL39" s="11">
        <v>6.4646459687373696E-3</v>
      </c>
      <c r="AM39" s="11">
        <v>1.0999546872179999E-3</v>
      </c>
      <c r="AN39" s="11" t="s">
        <v>366</v>
      </c>
      <c r="AO39" s="10"/>
      <c r="AP39" s="10"/>
      <c r="AQ39" s="10"/>
      <c r="AR39" s="10"/>
      <c r="AS39" s="10"/>
      <c r="AT39" s="15">
        <v>0.184984909736949</v>
      </c>
      <c r="AU39" s="11"/>
      <c r="AV39" s="10" t="s">
        <v>413</v>
      </c>
      <c r="AW39" s="9" t="s">
        <v>10</v>
      </c>
      <c r="AX39" s="10"/>
      <c r="AY39" s="10"/>
      <c r="AZ39" s="10"/>
      <c r="BA39" s="10"/>
      <c r="BB39" s="10"/>
      <c r="BC39" s="10"/>
      <c r="BD39" s="10"/>
      <c r="BE39" s="16"/>
    </row>
    <row r="40" spans="1:57" ht="19" x14ac:dyDescent="0.25">
      <c r="A40" s="11">
        <v>-65.627103363092004</v>
      </c>
      <c r="B40" s="11">
        <v>18.048392689545601</v>
      </c>
      <c r="C40" s="9"/>
      <c r="D40" s="8"/>
      <c r="E40" s="10">
        <v>25.1433</v>
      </c>
      <c r="F40" s="10">
        <v>5.3849999999999998</v>
      </c>
      <c r="G40" s="10">
        <v>-30.5183</v>
      </c>
      <c r="H40" s="10">
        <v>16.843299999999999</v>
      </c>
      <c r="I40" s="10">
        <v>47.692500000000003</v>
      </c>
      <c r="J40" s="10">
        <v>-37.283099999999997</v>
      </c>
      <c r="K40" s="10">
        <v>-28.9818</v>
      </c>
      <c r="L40" s="10">
        <v>47.817999999999998</v>
      </c>
      <c r="M40" s="10">
        <v>-61.8247</v>
      </c>
      <c r="N40" s="10">
        <v>47.692500000000003</v>
      </c>
      <c r="O40" s="10">
        <v>43.208599999999997</v>
      </c>
      <c r="P40" s="10">
        <v>96.874499999999998</v>
      </c>
      <c r="Q40" s="10"/>
      <c r="R40" s="10">
        <v>71.392200000000003</v>
      </c>
      <c r="S40" s="10">
        <v>345.87079999999997</v>
      </c>
      <c r="T40" s="10">
        <v>43.208599999999997</v>
      </c>
      <c r="U40" s="8" t="s">
        <v>164</v>
      </c>
      <c r="V40" s="10"/>
      <c r="W40" s="10">
        <f>P40+90</f>
        <v>186.87450000000001</v>
      </c>
      <c r="X40" s="9">
        <v>-4.6530012166517702E-6</v>
      </c>
      <c r="Y40" s="10">
        <v>5</v>
      </c>
      <c r="Z40" s="11">
        <v>0</v>
      </c>
      <c r="AA40" s="10" t="s">
        <v>273</v>
      </c>
      <c r="AB40" s="9"/>
      <c r="AC40" s="11">
        <v>45000</v>
      </c>
      <c r="AD40" s="11" t="s">
        <v>325</v>
      </c>
      <c r="AE40" s="11">
        <v>3.65745883698467E-2</v>
      </c>
      <c r="AF40" s="11">
        <v>229</v>
      </c>
      <c r="AG40" s="11"/>
      <c r="AH40" s="11">
        <v>0.82508250825082496</v>
      </c>
      <c r="AI40" s="11">
        <v>22000</v>
      </c>
      <c r="AJ40" s="8" t="s">
        <v>151</v>
      </c>
      <c r="AK40" s="9">
        <f t="shared" si="0"/>
        <v>1.8420652339601125E-3</v>
      </c>
      <c r="AL40" s="11">
        <v>1.41964484562638E-3</v>
      </c>
      <c r="AM40" s="11">
        <v>2.4155151104687599E-4</v>
      </c>
      <c r="AN40" s="11" t="s">
        <v>367</v>
      </c>
      <c r="AO40" s="10"/>
      <c r="AP40" s="10"/>
      <c r="AQ40" s="10"/>
      <c r="AR40" s="10"/>
      <c r="AS40" s="10"/>
      <c r="AT40" s="15">
        <v>3.65745883698467E-2</v>
      </c>
      <c r="AU40" s="11"/>
      <c r="AV40" s="10" t="s">
        <v>414</v>
      </c>
      <c r="AW40" s="9"/>
      <c r="AX40" s="10"/>
      <c r="AY40" s="10"/>
      <c r="AZ40" s="10"/>
      <c r="BA40" s="10"/>
      <c r="BB40" s="10"/>
      <c r="BC40" s="10"/>
      <c r="BD40" s="10"/>
      <c r="BE40" s="16"/>
    </row>
    <row r="41" spans="1:57" ht="19" x14ac:dyDescent="0.25">
      <c r="A41" s="11">
        <v>-62.188524268744999</v>
      </c>
      <c r="B41" s="11">
        <v>18.056895146571499</v>
      </c>
      <c r="C41" s="9" t="s">
        <v>10</v>
      </c>
      <c r="D41" s="8" t="s">
        <v>152</v>
      </c>
      <c r="E41" s="10">
        <v>540.69449999999995</v>
      </c>
      <c r="F41" s="10">
        <v>-7.6623000000000001</v>
      </c>
      <c r="G41" s="10">
        <v>-533.1422</v>
      </c>
      <c r="H41" s="10">
        <v>-31.986699999999999</v>
      </c>
      <c r="I41" s="10">
        <v>-122.6927</v>
      </c>
      <c r="J41" s="10">
        <v>-2.5785999999999998</v>
      </c>
      <c r="K41" s="10">
        <v>-31.0809</v>
      </c>
      <c r="L41" s="10">
        <v>57.884399999999999</v>
      </c>
      <c r="M41" s="10">
        <v>-116.96639999999999</v>
      </c>
      <c r="N41" s="10">
        <v>-122.6927</v>
      </c>
      <c r="O41" s="10">
        <v>77.036299999999997</v>
      </c>
      <c r="P41" s="10">
        <v>329.51310000000001</v>
      </c>
      <c r="Q41" s="10"/>
      <c r="R41" s="10">
        <v>13.2264</v>
      </c>
      <c r="S41" s="10">
        <v>137.28700000000001</v>
      </c>
      <c r="T41" s="10">
        <v>13.2264</v>
      </c>
      <c r="U41" s="8" t="s">
        <v>165</v>
      </c>
      <c r="V41" s="10"/>
      <c r="W41" s="10">
        <f>S41-90</f>
        <v>47.287000000000006</v>
      </c>
      <c r="X41" s="9">
        <v>2.890280655699242E-5</v>
      </c>
      <c r="Y41" s="10">
        <v>3</v>
      </c>
      <c r="Z41" s="11">
        <v>3.0941876586627899</v>
      </c>
      <c r="AA41" s="10" t="s">
        <v>272</v>
      </c>
      <c r="AB41" s="9" t="s">
        <v>10</v>
      </c>
      <c r="AC41" s="11">
        <v>35000</v>
      </c>
      <c r="AD41" s="11"/>
      <c r="AE41" s="11">
        <v>6.2606599745791802E-2</v>
      </c>
      <c r="AF41" s="11"/>
      <c r="AG41" s="11">
        <v>3.1217103518830702E-3</v>
      </c>
      <c r="AH41" s="11">
        <v>0.89182493806771201</v>
      </c>
      <c r="AI41" s="11">
        <v>22000</v>
      </c>
      <c r="AJ41" s="8" t="s">
        <v>152</v>
      </c>
      <c r="AK41" s="9">
        <f t="shared" si="0"/>
        <v>3.1217103518830741E-3</v>
      </c>
      <c r="AL41" s="11">
        <v>7.4094160042778301E-3</v>
      </c>
      <c r="AM41" s="11">
        <v>1.26070660371294E-3</v>
      </c>
      <c r="AN41" s="11" t="s">
        <v>368</v>
      </c>
      <c r="AO41" s="10"/>
      <c r="AP41" s="10"/>
      <c r="AQ41" s="10"/>
      <c r="AR41" s="10"/>
      <c r="AS41" s="10"/>
      <c r="AT41" s="15">
        <v>6.2606599745791802E-2</v>
      </c>
      <c r="AU41" s="11"/>
      <c r="AV41" s="10" t="s">
        <v>416</v>
      </c>
      <c r="AW41" s="9" t="s">
        <v>10</v>
      </c>
      <c r="AX41" s="10"/>
      <c r="AY41" s="10"/>
      <c r="AZ41" s="10"/>
      <c r="BA41" s="10"/>
      <c r="BB41" s="10"/>
      <c r="BC41" s="10"/>
      <c r="BD41" s="10"/>
      <c r="BE41" s="16"/>
    </row>
    <row r="42" spans="1:57" ht="19" x14ac:dyDescent="0.25">
      <c r="A42" s="11">
        <v>-63.188524268744999</v>
      </c>
      <c r="B42" s="11">
        <v>17.056895146571499</v>
      </c>
      <c r="C42" s="9"/>
      <c r="D42" s="8"/>
      <c r="E42" s="10">
        <v>106.169</v>
      </c>
      <c r="F42" s="10">
        <v>0.72719999999999996</v>
      </c>
      <c r="G42" s="10">
        <v>-106.8963</v>
      </c>
      <c r="H42" s="10">
        <v>-17.8063</v>
      </c>
      <c r="I42" s="10">
        <v>-116.5924</v>
      </c>
      <c r="J42" s="10">
        <v>-0.37580000000000002</v>
      </c>
      <c r="K42" s="10">
        <v>-26.471699999999998</v>
      </c>
      <c r="L42" s="10">
        <v>72.189499999999995</v>
      </c>
      <c r="M42" s="10">
        <v>-115.30200000000001</v>
      </c>
      <c r="N42" s="10">
        <v>-116.5924</v>
      </c>
      <c r="O42" s="10">
        <v>62.807299999999998</v>
      </c>
      <c r="P42" s="10">
        <v>333.72129999999999</v>
      </c>
      <c r="Q42" s="10"/>
      <c r="R42" s="10">
        <v>27.195699999999999</v>
      </c>
      <c r="S42" s="10">
        <v>152.79689999999999</v>
      </c>
      <c r="T42" s="10">
        <v>27.195699999999999</v>
      </c>
      <c r="U42" s="8" t="s">
        <v>165</v>
      </c>
      <c r="V42" s="10"/>
      <c r="W42" s="10">
        <f>S42+90</f>
        <v>242.79689999999999</v>
      </c>
      <c r="X42" s="9">
        <v>6.8283026793138871E-6</v>
      </c>
      <c r="Y42" s="10">
        <v>5</v>
      </c>
      <c r="Z42" s="11">
        <v>2.9384192732868</v>
      </c>
      <c r="AA42" s="10" t="s">
        <v>273</v>
      </c>
      <c r="AB42" s="9"/>
      <c r="AC42" s="11">
        <v>41000</v>
      </c>
      <c r="AD42" s="11"/>
      <c r="AE42" s="11">
        <v>2.18626455413077E-2</v>
      </c>
      <c r="AF42" s="11">
        <v>9.1</v>
      </c>
      <c r="AG42" s="11"/>
      <c r="AH42" s="11">
        <v>0.88709677419354804</v>
      </c>
      <c r="AI42" s="11">
        <v>22000</v>
      </c>
      <c r="AJ42" s="8" t="s">
        <v>152</v>
      </c>
      <c r="AK42" s="9">
        <f t="shared" si="0"/>
        <v>1.0901222424308074E-3</v>
      </c>
      <c r="AL42" s="11">
        <v>2.2894216061683202E-3</v>
      </c>
      <c r="AM42" s="11">
        <v>3.8954337776595302E-4</v>
      </c>
      <c r="AN42" s="11" t="s">
        <v>369</v>
      </c>
      <c r="AO42" s="10"/>
      <c r="AP42" s="10"/>
      <c r="AQ42" s="10"/>
      <c r="AR42" s="10"/>
      <c r="AS42" s="10"/>
      <c r="AT42" s="15">
        <v>2.18626455413077E-2</v>
      </c>
      <c r="AU42" s="11"/>
      <c r="AV42" s="10" t="s">
        <v>417</v>
      </c>
      <c r="AW42" s="9"/>
      <c r="AX42" s="10"/>
      <c r="AY42" s="10"/>
      <c r="AZ42" s="10"/>
      <c r="BA42" s="10"/>
      <c r="BB42" s="10"/>
      <c r="BC42" s="10"/>
      <c r="BD42" s="10"/>
      <c r="BE42" s="16"/>
    </row>
    <row r="43" spans="1:57" ht="19" x14ac:dyDescent="0.25">
      <c r="A43" s="11">
        <v>-60.340086990075498</v>
      </c>
      <c r="B43" s="11">
        <v>17.936614556741201</v>
      </c>
      <c r="C43" s="9" t="s">
        <v>10</v>
      </c>
      <c r="D43" s="8" t="s">
        <v>112</v>
      </c>
      <c r="E43" s="9" t="s">
        <v>113</v>
      </c>
      <c r="F43" s="9" t="s">
        <v>114</v>
      </c>
      <c r="G43" s="9" t="s">
        <v>115</v>
      </c>
      <c r="H43" s="9" t="s">
        <v>116</v>
      </c>
      <c r="I43" s="9" t="s">
        <v>117</v>
      </c>
      <c r="J43" s="9" t="s">
        <v>118</v>
      </c>
      <c r="K43" s="9" t="s">
        <v>119</v>
      </c>
      <c r="L43" s="9" t="s">
        <v>120</v>
      </c>
      <c r="M43" s="9" t="s">
        <v>121</v>
      </c>
      <c r="N43" s="9" t="s">
        <v>117</v>
      </c>
      <c r="O43" s="9" t="s">
        <v>122</v>
      </c>
      <c r="P43" s="9" t="s">
        <v>123</v>
      </c>
      <c r="Q43" s="9" t="s">
        <v>124</v>
      </c>
      <c r="R43" s="9" t="s">
        <v>125</v>
      </c>
      <c r="S43" s="9" t="s">
        <v>126</v>
      </c>
      <c r="T43" s="9" t="s">
        <v>122</v>
      </c>
      <c r="U43" s="8" t="s">
        <v>127</v>
      </c>
      <c r="V43" s="11"/>
      <c r="W43" s="9" t="s">
        <v>123</v>
      </c>
      <c r="X43" s="9">
        <v>-6.7919195408989064E-6</v>
      </c>
      <c r="Y43" s="10">
        <v>4</v>
      </c>
      <c r="Z43" s="11">
        <v>1.09223879613996</v>
      </c>
      <c r="AA43" s="10" t="s">
        <v>274</v>
      </c>
      <c r="AB43" s="9" t="s">
        <v>10</v>
      </c>
      <c r="AC43" s="11">
        <v>35000</v>
      </c>
      <c r="AD43" s="11"/>
      <c r="AE43" s="11">
        <v>0.30240395438587903</v>
      </c>
      <c r="AF43" s="11"/>
      <c r="AG43" s="11">
        <v>1.6814418530419002E-2</v>
      </c>
      <c r="AH43" s="11">
        <v>0.75851120127006499</v>
      </c>
      <c r="AI43" s="11">
        <v>22000</v>
      </c>
      <c r="AJ43" s="8" t="s">
        <v>112</v>
      </c>
      <c r="AK43" s="9">
        <f t="shared" si="0"/>
        <v>1.6814418530418967E-2</v>
      </c>
      <c r="AL43" s="11">
        <v>-3.5826277377485598E-3</v>
      </c>
      <c r="AM43" s="11">
        <v>-6.0958143597512795E-4</v>
      </c>
      <c r="AN43" s="11" t="s">
        <v>370</v>
      </c>
      <c r="AO43" s="10"/>
      <c r="AP43" s="10"/>
      <c r="AQ43" s="10"/>
      <c r="AR43" s="10"/>
      <c r="AS43" s="10"/>
      <c r="AT43" s="15">
        <v>0.30240395438587903</v>
      </c>
      <c r="AU43" s="11"/>
      <c r="AV43" s="10" t="s">
        <v>415</v>
      </c>
      <c r="AW43" s="9" t="s">
        <v>10</v>
      </c>
      <c r="AX43" s="10"/>
      <c r="AY43" s="10"/>
      <c r="AZ43" s="10"/>
      <c r="BA43" s="10"/>
      <c r="BB43" s="10"/>
      <c r="BC43" s="10"/>
      <c r="BD43" s="10"/>
      <c r="BE43" s="16"/>
    </row>
    <row r="44" spans="1:57" ht="19" x14ac:dyDescent="0.25">
      <c r="A44" s="11">
        <v>-69.508915376040406</v>
      </c>
      <c r="B44" s="11">
        <v>10.766505803699699</v>
      </c>
      <c r="C44" s="9" t="s">
        <v>22</v>
      </c>
      <c r="D44" s="8" t="s">
        <v>128</v>
      </c>
      <c r="E44" s="9" t="s">
        <v>129</v>
      </c>
      <c r="F44" s="9" t="s">
        <v>130</v>
      </c>
      <c r="G44" s="9" t="s">
        <v>131</v>
      </c>
      <c r="H44" s="9" t="s">
        <v>132</v>
      </c>
      <c r="I44" s="9" t="s">
        <v>133</v>
      </c>
      <c r="J44" s="9" t="s">
        <v>134</v>
      </c>
      <c r="K44" s="9" t="s">
        <v>135</v>
      </c>
      <c r="L44" s="9" t="s">
        <v>136</v>
      </c>
      <c r="M44" s="9" t="s">
        <v>137</v>
      </c>
      <c r="N44" s="9" t="s">
        <v>133</v>
      </c>
      <c r="O44" s="9" t="s">
        <v>261</v>
      </c>
      <c r="P44" s="9" t="s">
        <v>262</v>
      </c>
      <c r="Q44" s="9"/>
      <c r="R44" s="9" t="s">
        <v>263</v>
      </c>
      <c r="S44" s="9" t="s">
        <v>264</v>
      </c>
      <c r="T44" s="9" t="s">
        <v>263</v>
      </c>
      <c r="U44" s="8" t="s">
        <v>138</v>
      </c>
      <c r="V44" s="11"/>
      <c r="W44" s="9" t="s">
        <v>264</v>
      </c>
      <c r="X44" s="9">
        <v>-8.6394486521918103E-6</v>
      </c>
      <c r="Y44" s="10">
        <v>1</v>
      </c>
      <c r="Z44" s="11">
        <v>2.1949969278792199</v>
      </c>
      <c r="AA44" s="10" t="s">
        <v>277</v>
      </c>
      <c r="AB44" s="9" t="s">
        <v>22</v>
      </c>
      <c r="AC44" s="11">
        <v>23000</v>
      </c>
      <c r="AD44" s="11"/>
      <c r="AE44" s="11">
        <v>0.32172035566889101</v>
      </c>
      <c r="AF44" s="11"/>
      <c r="AG44" s="11">
        <v>1.6196909927261499E-2</v>
      </c>
      <c r="AH44" s="11">
        <v>0.67810683642402403</v>
      </c>
      <c r="AI44" s="11">
        <v>35000</v>
      </c>
      <c r="AJ44" s="8" t="s">
        <v>128</v>
      </c>
      <c r="AK44" s="9">
        <f t="shared" si="0"/>
        <v>1.6196909927261548E-2</v>
      </c>
      <c r="AL44" s="11">
        <v>1.00937070977659E-3</v>
      </c>
      <c r="AM44" s="11">
        <v>1.71743673006763E-4</v>
      </c>
      <c r="AN44" s="11" t="s">
        <v>371</v>
      </c>
      <c r="AO44" s="10"/>
      <c r="AP44" s="10"/>
      <c r="AQ44" s="10"/>
      <c r="AR44" s="10"/>
      <c r="AS44" s="10"/>
      <c r="AT44" s="15">
        <v>0.32172035566889101</v>
      </c>
      <c r="AU44" s="11"/>
      <c r="AV44" s="10" t="s">
        <v>386</v>
      </c>
      <c r="AW44" s="9" t="s">
        <v>22</v>
      </c>
      <c r="AX44" s="10"/>
      <c r="AY44" s="10"/>
      <c r="AZ44" s="10"/>
      <c r="BA44" s="10"/>
      <c r="BB44" s="10"/>
      <c r="BC44" s="10"/>
      <c r="BD44" s="10"/>
      <c r="BE44" s="16"/>
    </row>
    <row r="45" spans="1:57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1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6"/>
    </row>
    <row r="46" spans="1:57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1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6"/>
    </row>
    <row r="47" spans="1:57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1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6"/>
    </row>
    <row r="48" spans="1:57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1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6"/>
    </row>
    <row r="49" spans="1:56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3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</row>
    <row r="50" spans="1:56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3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</row>
    <row r="51" spans="1:56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3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</row>
    <row r="52" spans="1:56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3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</row>
    <row r="53" spans="1:56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3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</row>
    <row r="54" spans="1:56" x14ac:dyDescent="0.2">
      <c r="AG54" s="1"/>
    </row>
    <row r="55" spans="1:56" x14ac:dyDescent="0.2">
      <c r="AG55" s="1"/>
    </row>
    <row r="56" spans="1:56" x14ac:dyDescent="0.2">
      <c r="AG56" s="1"/>
    </row>
    <row r="57" spans="1:56" x14ac:dyDescent="0.2">
      <c r="D57" s="2"/>
      <c r="U57" s="2"/>
      <c r="AG57" s="1"/>
    </row>
    <row r="58" spans="1:56" x14ac:dyDescent="0.2">
      <c r="D58" s="2"/>
      <c r="U58" s="2"/>
      <c r="AG58" s="1"/>
    </row>
    <row r="59" spans="1:56" x14ac:dyDescent="0.2">
      <c r="AG59" s="2"/>
    </row>
    <row r="60" spans="1:56" x14ac:dyDescent="0.2">
      <c r="AG60" s="2"/>
    </row>
    <row r="61" spans="1:56" x14ac:dyDescent="0.2">
      <c r="AG61" s="2"/>
    </row>
    <row r="62" spans="1:56" x14ac:dyDescent="0.2">
      <c r="AG62" s="2"/>
    </row>
    <row r="63" spans="1:56" x14ac:dyDescent="0.2">
      <c r="AG63" s="2"/>
    </row>
    <row r="64" spans="1:56" x14ac:dyDescent="0.2">
      <c r="AG64" s="2"/>
    </row>
    <row r="65" spans="33:33" x14ac:dyDescent="0.2">
      <c r="AG65" s="2"/>
    </row>
    <row r="66" spans="33:33" x14ac:dyDescent="0.2">
      <c r="AG66" s="2"/>
    </row>
    <row r="67" spans="33:33" x14ac:dyDescent="0.2">
      <c r="AG67" s="2"/>
    </row>
    <row r="68" spans="33:33" x14ac:dyDescent="0.2">
      <c r="AG68" s="2"/>
    </row>
    <row r="69" spans="33:33" x14ac:dyDescent="0.2">
      <c r="AG69" s="2"/>
    </row>
    <row r="70" spans="33:33" x14ac:dyDescent="0.2">
      <c r="AG70" s="2"/>
    </row>
    <row r="71" spans="33:33" x14ac:dyDescent="0.2">
      <c r="AG71" s="2"/>
    </row>
    <row r="72" spans="33:33" x14ac:dyDescent="0.2">
      <c r="AG72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Blok, Lisanne</dc:creator>
  <cp:lastModifiedBy>Blok, Lisanne</cp:lastModifiedBy>
  <dcterms:created xsi:type="dcterms:W3CDTF">2021-12-06T10:36:34Z</dcterms:created>
  <dcterms:modified xsi:type="dcterms:W3CDTF">2021-12-16T17:30:22Z</dcterms:modified>
</cp:coreProperties>
</file>