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ks79hrghlegakfpj38u6u7ulyt-my.sharepoint.com/personal/lisa_lisacrosbie_com/Documents/Demo/"/>
    </mc:Choice>
  </mc:AlternateContent>
  <xr:revisionPtr revIDLastSave="247" documentId="11_A07A575CB9BF1AF83A160B123399FEB7512D4C77" xr6:coauthVersionLast="47" xr6:coauthVersionMax="47" xr10:uidLastSave="{385C5E8F-6259-4287-8416-742EF438EAC9}"/>
  <bookViews>
    <workbookView xWindow="-108" yWindow="-108" windowWidth="30936" windowHeight="16776" activeTab="3" xr2:uid="{00000000-000D-0000-FFFF-FFFF00000000}"/>
  </bookViews>
  <sheets>
    <sheet name="Orders" sheetId="1" r:id="rId1"/>
    <sheet name="Sheet1" sheetId="2" r:id="rId2"/>
    <sheet name="Sheet2" sheetId="3" r:id="rId3"/>
    <sheet name="Analysis1" sheetId="4" r:id="rId4"/>
  </sheets>
  <calcPr calcId="191029"/>
  <pivotCaches>
    <pivotCache cacheId="1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1" i="4" l="1" a="1"/>
  <c r="A161" i="4" s="1"/>
  <c r="A154" i="4" a="1"/>
  <c r="A154" i="4" s="1"/>
  <c r="A120" i="4" a="1"/>
  <c r="A120" i="4" s="1"/>
  <c r="A105" i="4" a="1"/>
  <c r="A105" i="4" s="1"/>
  <c r="A86" i="4" a="1"/>
  <c r="A86" i="4" s="1"/>
  <c r="A59" i="4" a="1"/>
  <c r="A59" i="4" s="1"/>
  <c r="A44" i="4" a="1"/>
  <c r="A44" i="4" s="1"/>
  <c r="A27" i="4" a="1"/>
  <c r="A27" i="4" s="1"/>
  <c r="A9" i="4" a="1"/>
  <c r="A9" i="4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2" i="1"/>
  <c r="A177" i="4" a="1"/>
  <c r="A158" i="4" a="1"/>
  <c r="A151" i="4" a="1"/>
  <c r="A131" i="4" a="1"/>
  <c r="A117" i="4" a="1"/>
  <c r="A102" i="4" a="1"/>
  <c r="A83" i="4" a="1"/>
  <c r="A63" i="4" a="1"/>
  <c r="A56" i="4" a="1"/>
  <c r="A41" i="4" a="1"/>
  <c r="A24" i="4" a="1"/>
  <c r="A6" i="4" a="1"/>
  <c r="A177" i="4" l="1"/>
  <c r="A158" i="4"/>
  <c r="A151" i="4"/>
  <c r="A131" i="4"/>
  <c r="A117" i="4"/>
  <c r="A102" i="4"/>
  <c r="A83" i="4"/>
  <c r="A63" i="4"/>
  <c r="A56" i="4"/>
  <c r="A41" i="4"/>
  <c r="A24" i="4"/>
  <c r="A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6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Orders_A1_P121_df=xl(%P2%, headers=True)</code>
    </pythonScript>
    <pythonScript>
      <code>#Check for missing values and extract date components
# Data preparation and cleaning
orders_df = Orders_A1_P121_df.copy()
orders_df['Order Date'] = pd.to_datetime(orders_df['Order Date'], errors='coerce')
orders_df['Order Year'] = orders_df['Order Date'].dt.year
orders_df['Order Month'] = orders_df['Order Date'].dt.month
orders_df['Order Day'] = orders_df['Order Date'].dt.day
missing_summary = orders_df.isnull().sum()
missing_summary</code>
    </pythonScript>
    <pythonScript>
      <code>#Descriptive statistics for numerical columns
# Descriptive statistics for numerical columns
num_cols = ['Unit Price (AUD)', 'Quantity', 'Subtotal (AUD)', 'Shipping (AUD)', 'Discount (AUD)', 'GST (AUD)', 'Order Total (AUD)', 'Shipping %% of Order']
descriptive_stats = orders_df[num_cols].describe().T
# Frequency distributions for categorical columns
cat_cols = ['Customer State', 'Product Name', 'Category', 'Shipping Method', 'Status']
cat_freqs = {col: orders_df[col].value_counts() for col in cat_cols}
descriptive_stats</code>
    </pythonScript>
    <pythonScript>
      <code>#Frequency distributions for categorical columns
# Show frequency distributions for categorical columns
cat_freqs</code>
    </pythonScript>
    <pythonScript>
      <code>#Visualize distributions and relationships between key variables
#Visualize distributions and relationships
plt.rcParams['font.family'] = ['Meiryo','Batang','TH SarabunPSK','SimHei','DejaVu Sans']
fig, axes = plt.subplots(4, 1, figsize=(8, 18))
# Distribution of Order Total
sns.histplot(orders_df['Order Total (AUD)'], bins=20, ax=axes[0], kde=True)
axes[0].set_title('Distribution of Order Total (AUD)')
axes[0].set_xlabel('Order Total (AUD)')
axes[0].set_ylabel('Frequency')
# Distribution of Shipping (AUD)
sns.histplot(orders_df['Shipping (AUD)'], bins=20, ax=axes[1], kde=True)
axes[1].set_title('Distribution of Shipping (AUD)')
axes[1].set_xlabel('Shipping (AUD)')
axes[1].set_ylabel('Frequency')
# Relationship: Quantity vs Order Total
sns.scatterplot(x='Quantity', y='Order Total (AUD)', data=orders_df, ax=axes[2])
axes[2].set_title('Quantity vs Order Total (AUD)')
axes[2].set_xlabel('Quantity')
axes[2].set_ylabel('Order Total (AUD)')
# Relationship: Discount vs Order Total
sns.scatterplot(x='Discount (AUD)', y='Order Total (AUD)', data=orders_df, ax=axes[3])
axes[3].set_title('Discount vs Order Total (AUD)')
axes[3].set_xlabel('Discount (AUD)')
axes[3].set_ylabel('Order Total (AUD)')
fig.tight_layout()
plt.show()</code>
    </pythonScript>
    <pythonScript>
      <code>#Segmented analysis by customer state and shipping method
#Advanced segmentation: group by customer state and shipping method
# Group by customer state and shipping method, aggregate key metrics
segmentation = orders_df.groupby(['Customer State', 'Shipping Method']).agg({
    'Order Total (AUD)': ['mean', 'sum', 'count'],
    'Discount (AUD)': ['mean', 'sum'],
    'Shipping (AUD)': ['mean', 'sum']
}).reset_index()
segmentation</code>
    </pythonScript>
    <pythonScript>
      <code>#Correlation matrix for numerical variables
#Correlation analysis between numerical variables
corr_matrix = orders_df[['Unit Price (AUD)', 'Quantity', 'Subtotal (AUD)', 'Shipping (AUD)', 'Discount (AUD)', 'GST (AUD)', 'Order Total (AUD)', 'Shipping %% of Order']].corr()
corr_matrix</code>
    </pythonScript>
    <pythonScript>
      <code>#Relationship between order status and key numerical measures
#Relationship between order status and key numerical measures
# Group by status and aggregate key metrics
status_analysis = orders_df.groupby('Status').agg({
    'Order Total (AUD)': ['mean', 'sum', 'count'],
    'Discount (AUD)': ['mean', 'sum'],
    'Shipping (AUD)': ['mean', 'sum']
}).reset_index()
status_analysis</code>
    </pythonScript>
    <pythonScript>
      <code>#Time series analysis: order volume and total over time
#Time series analysis: order volume and total over time
#Aggregate order count and total by month
orders_by_month = orders_df.groupby(['Order Year', 'Order Month']).agg({
    'Order ID': 'count',
    'Order Total (AUD)': 'sum'
}).reset_index()
orders_by_month['Year-Month'] = orders_by_month['Order Year'].astype(str) + '-' + orders_by_month['Order Month'].astype(str).str.zfill(2)
plt.rcParams['font.family'] = ['Meiryo','Batang','TH SarabunPSK','SimHei','DejaVu Sans']
fig, axes = plt.subplots(2, 1, figsize=(10, 8))
# Order volume over time
axes[0].plot(orders_by_month['Year-Month'], orders_by_month['Order ID'], marker='o')
axes[0].set_title('Order Volume Over Time')
axes[0].set_xlabel('Year-Month')
axes[0].set_ylabel('Number of Orders')
axes[0].tick_params(axis='x', rotation=45)
# Order total over time
axes[1].plot(orders_by_month['Year-Month'], orders_by_month['Order Total (AUD)'], marker='o', color='orange')
axes[1].set_title('Order Total (AUD) Over Time')
axes[1].set_xlabel('Year-Month')
axes[1].set_ylabel('Order Total (AUD)')
axes[1].tick_params(axis='x', rotation=45)
fig.tight_layout()
plt.show()</code>
    </pythonScript>
    <pythonScript>
      <code>#Categorical field validation and missing value check
# Validate categorical fields and check for missing/inconsistent values
cat_fields = ['Customer State', 'Shipping Method']
cat_summary = {col: {'unique': orders_df[col].unique(), 'missing': orders_df[col].isnull().sum()} for col in cat_fields}
cat_summary</code>
    </pythonScript>
    <pythonScript>
      <code>#Segmentation of orders by customer state and shipping method with aggregated metrics
#Segmentation by customer state and shipping method with aggregated metrics
segmentation = orders_df.groupby(['Customer State', 'Shipping Method']).agg({
    'Order ID': 'count',
    'Order Total (AUD)': ['sum', 'mean'],
    'Shipping (AUD)': 'mean',
    'Discount (AUD)': 'mean',
    'GST (AUD)': 'mean'
}).reset_index()
segmentation</code>
    </pythonScript>
    <pythonScript>
      <code>#Visualize average order value and order count by customer state and shipping method
#Visualize average order value by customer state and shipping method
plt.rcParams['font.family'] = ['Meiryo','Batang','TH SarabunPSK','SimHei','DejaVu Sans']
fig, axes = plt.subplots(2, 1, figsize=(10, 12))
# Barplot: Average order value by customer state and shipping method
sns.barplot(x='Customer State', y=('Order Total (AUD)', 'mean'), hue='Shipping Method', data=segmentation, ax=axes[0])
axes[0].set_title('Average Order Value by Customer State and Shipping Method')
axes[0].set_xlabel('Customer State')
axes[0].set_ylabel('Average Order Value (AUD)')
axes[0].legend(title='Shipping Method')
# Barplot: Order count by customer state and shipping method
sns.barplot(x='Customer State', y=('Order ID', 'count'), hue='Shipping Method', data=segmentation, ax=axes[1])
axes[1].set_title('Order Count by Customer State and Shipping Method')
axes[1].set_xlabel('Customer State')
axes[1].set_ylabel('Order Count')
axes[1].legend(title='Shipping Method')
fig.tight_layout()
plt.show()</code>
    </pythonScript>
  </pythonScripts>
</python>
</file>

<file path=xl/sharedStrings.xml><?xml version="1.0" encoding="utf-8"?>
<sst xmlns="http://schemas.openxmlformats.org/spreadsheetml/2006/main" count="1017" uniqueCount="425">
  <si>
    <t>Order ID</t>
  </si>
  <si>
    <t>Order Date</t>
  </si>
  <si>
    <t>Customer ID</t>
  </si>
  <si>
    <t>Customer State</t>
  </si>
  <si>
    <t>Product Name</t>
  </si>
  <si>
    <t>Category</t>
  </si>
  <si>
    <t>Unit Price (AUD)</t>
  </si>
  <si>
    <t>Quantity</t>
  </si>
  <si>
    <t>Subtotal (AUD)</t>
  </si>
  <si>
    <t>Shipping (AUD)</t>
  </si>
  <si>
    <t>Discount (AUD)</t>
  </si>
  <si>
    <t>GST (AUD)</t>
  </si>
  <si>
    <t>Order Total (AUD)</t>
  </si>
  <si>
    <t>Shipping Method</t>
  </si>
  <si>
    <t>Status</t>
  </si>
  <si>
    <t>ORD-202500090</t>
  </si>
  <si>
    <t>ORD-202500014</t>
  </si>
  <si>
    <t>ORD-202500019</t>
  </si>
  <si>
    <t>ORD-202500108</t>
  </si>
  <si>
    <t>ORD-202500086</t>
  </si>
  <si>
    <t>ORD-202500002</t>
  </si>
  <si>
    <t>ORD-202500035</t>
  </si>
  <si>
    <t>ORD-202500005</t>
  </si>
  <si>
    <t>ORD-202500076</t>
  </si>
  <si>
    <t>ORD-202500024</t>
  </si>
  <si>
    <t>ORD-202500091</t>
  </si>
  <si>
    <t>ORD-202500103</t>
  </si>
  <si>
    <t>ORD-202500027</t>
  </si>
  <si>
    <t>ORD-202500016</t>
  </si>
  <si>
    <t>ORD-202500020</t>
  </si>
  <si>
    <t>ORD-202500028</t>
  </si>
  <si>
    <t>ORD-202500084</t>
  </si>
  <si>
    <t>ORD-202500065</t>
  </si>
  <si>
    <t>ORD-202500113</t>
  </si>
  <si>
    <t>ORD-202500036</t>
  </si>
  <si>
    <t>ORD-202500116</t>
  </si>
  <si>
    <t>ORD-202500042</t>
  </si>
  <si>
    <t>ORD-202500063</t>
  </si>
  <si>
    <t>ORD-202500033</t>
  </si>
  <si>
    <t>ORD-202500060</t>
  </si>
  <si>
    <t>ORD-202500012</t>
  </si>
  <si>
    <t>ORD-202500106</t>
  </si>
  <si>
    <t>ORD-202500104</t>
  </si>
  <si>
    <t>ORD-202500075</t>
  </si>
  <si>
    <t>ORD-202500049</t>
  </si>
  <si>
    <t>ORD-202500040</t>
  </si>
  <si>
    <t>ORD-202500034</t>
  </si>
  <si>
    <t>ORD-202500058</t>
  </si>
  <si>
    <t>ORD-202500062</t>
  </si>
  <si>
    <t>ORD-202500009</t>
  </si>
  <si>
    <t>ORD-202500109</t>
  </si>
  <si>
    <t>ORD-202500021</t>
  </si>
  <si>
    <t>ORD-202500112</t>
  </si>
  <si>
    <t>ORD-202500070</t>
  </si>
  <si>
    <t>ORD-202500095</t>
  </si>
  <si>
    <t>ORD-202500004</t>
  </si>
  <si>
    <t>ORD-202500032</t>
  </si>
  <si>
    <t>ORD-202500111</t>
  </si>
  <si>
    <t>ORD-202500107</t>
  </si>
  <si>
    <t>ORD-202500080</t>
  </si>
  <si>
    <t>ORD-202500072</t>
  </si>
  <si>
    <t>ORD-202500037</t>
  </si>
  <si>
    <t>ORD-202500064</t>
  </si>
  <si>
    <t>ORD-202500041</t>
  </si>
  <si>
    <t>ORD-202500120</t>
  </si>
  <si>
    <t>ORD-202500015</t>
  </si>
  <si>
    <t>ORD-202500061</t>
  </si>
  <si>
    <t>ORD-202500030</t>
  </si>
  <si>
    <t>ORD-202500119</t>
  </si>
  <si>
    <t>ORD-202500018</t>
  </si>
  <si>
    <t>ORD-202500025</t>
  </si>
  <si>
    <t>ORD-202500078</t>
  </si>
  <si>
    <t>ORD-202500056</t>
  </si>
  <si>
    <t>ORD-202500117</t>
  </si>
  <si>
    <t>ORD-202500003</t>
  </si>
  <si>
    <t>ORD-202500029</t>
  </si>
  <si>
    <t>ORD-202500051</t>
  </si>
  <si>
    <t>ORD-202500067</t>
  </si>
  <si>
    <t>ORD-202500102</t>
  </si>
  <si>
    <t>ORD-202500099</t>
  </si>
  <si>
    <t>ORD-202500118</t>
  </si>
  <si>
    <t>ORD-202500053</t>
  </si>
  <si>
    <t>ORD-202500096</t>
  </si>
  <si>
    <t>ORD-202500094</t>
  </si>
  <si>
    <t>ORD-202500105</t>
  </si>
  <si>
    <t>ORD-202500052</t>
  </si>
  <si>
    <t>ORD-202500069</t>
  </si>
  <si>
    <t>ORD-202500047</t>
  </si>
  <si>
    <t>ORD-202500022</t>
  </si>
  <si>
    <t>ORD-202500059</t>
  </si>
  <si>
    <t>ORD-202500100</t>
  </si>
  <si>
    <t>ORD-202500088</t>
  </si>
  <si>
    <t>ORD-202500057</t>
  </si>
  <si>
    <t>ORD-202500068</t>
  </si>
  <si>
    <t>ORD-202500054</t>
  </si>
  <si>
    <t>ORD-202500045</t>
  </si>
  <si>
    <t>ORD-202500087</t>
  </si>
  <si>
    <t>ORD-202500044</t>
  </si>
  <si>
    <t>ORD-202500066</t>
  </si>
  <si>
    <t>ORD-202500008</t>
  </si>
  <si>
    <t>ORD-202500074</t>
  </si>
  <si>
    <t>ORD-202500023</t>
  </si>
  <si>
    <t>ORD-202500031</t>
  </si>
  <si>
    <t>ORD-202500055</t>
  </si>
  <si>
    <t>ORD-202500101</t>
  </si>
  <si>
    <t>ORD-202500071</t>
  </si>
  <si>
    <t>ORD-202500079</t>
  </si>
  <si>
    <t>ORD-202500097</t>
  </si>
  <si>
    <t>ORD-202500077</t>
  </si>
  <si>
    <t>ORD-202500011</t>
  </si>
  <si>
    <t>ORD-202500043</t>
  </si>
  <si>
    <t>ORD-202500038</t>
  </si>
  <si>
    <t>ORD-202500110</t>
  </si>
  <si>
    <t>ORD-202500050</t>
  </si>
  <si>
    <t>ORD-202500007</t>
  </si>
  <si>
    <t>ORD-202500115</t>
  </si>
  <si>
    <t>ORD-202500114</t>
  </si>
  <si>
    <t>ORD-202500001</t>
  </si>
  <si>
    <t>ORD-202500093</t>
  </si>
  <si>
    <t>ORD-202500010</t>
  </si>
  <si>
    <t>ORD-202500017</t>
  </si>
  <si>
    <t>ORD-202500081</t>
  </si>
  <si>
    <t>ORD-202500089</t>
  </si>
  <si>
    <t>ORD-202500048</t>
  </si>
  <si>
    <t>ORD-202500098</t>
  </si>
  <si>
    <t>ORD-202500039</t>
  </si>
  <si>
    <t>ORD-202500046</t>
  </si>
  <si>
    <t>ORD-202500013</t>
  </si>
  <si>
    <t>ORD-202500083</t>
  </si>
  <si>
    <t>ORD-202500082</t>
  </si>
  <si>
    <t>ORD-202500026</t>
  </si>
  <si>
    <t>ORD-202500085</t>
  </si>
  <si>
    <t>ORD-202500073</t>
  </si>
  <si>
    <t>ORD-202500006</t>
  </si>
  <si>
    <t>ORD-202500092</t>
  </si>
  <si>
    <t>2025-01-01 23:56:40</t>
  </si>
  <si>
    <t>2025-01-02 09:35:22</t>
  </si>
  <si>
    <t>2025-01-11 21:25:10</t>
  </si>
  <si>
    <t>2025-01-12 23:57:55</t>
  </si>
  <si>
    <t>2025-01-14 03:19:30</t>
  </si>
  <si>
    <t>2025-01-17 01:05:05</t>
  </si>
  <si>
    <t>2025-01-23 00:07:44</t>
  </si>
  <si>
    <t>2025-01-23 16:43:37</t>
  </si>
  <si>
    <t>2025-01-24 01:59:06</t>
  </si>
  <si>
    <t>2025-01-26 23:44:37</t>
  </si>
  <si>
    <t>2025-01-27 07:24:40</t>
  </si>
  <si>
    <t>2025-01-29 10:40:52</t>
  </si>
  <si>
    <t>2025-01-30 01:49:32</t>
  </si>
  <si>
    <t>2025-01-30 08:46:11</t>
  </si>
  <si>
    <t>2025-02-04 01:08:37</t>
  </si>
  <si>
    <t>2025-02-05 21:39:52</t>
  </si>
  <si>
    <t>2025-02-06 02:10:16</t>
  </si>
  <si>
    <t>2025-02-08 21:33:27</t>
  </si>
  <si>
    <t>2025-02-16 14:21:57</t>
  </si>
  <si>
    <t>2025-02-27 02:44:22</t>
  </si>
  <si>
    <t>2025-03-01 03:32:19</t>
  </si>
  <si>
    <t>2025-03-01 09:30:37</t>
  </si>
  <si>
    <t>2025-03-06 17:14:30</t>
  </si>
  <si>
    <t>2025-03-10 09:37:44</t>
  </si>
  <si>
    <t>2025-03-11 16:48:35</t>
  </si>
  <si>
    <t>2025-03-20 22:50:40</t>
  </si>
  <si>
    <t>2025-03-22 02:41:21</t>
  </si>
  <si>
    <t>2025-03-31 02:52:30</t>
  </si>
  <si>
    <t>2025-04-10 10:47:09</t>
  </si>
  <si>
    <t>2025-04-12 05:21:53</t>
  </si>
  <si>
    <t>2025-04-13 16:45:32</t>
  </si>
  <si>
    <t>2025-04-15 23:05:30</t>
  </si>
  <si>
    <t>2025-04-23 09:56:14</t>
  </si>
  <si>
    <t>2025-04-25 23:40:15</t>
  </si>
  <si>
    <t>2025-04-28 01:10:07</t>
  </si>
  <si>
    <t>2025-04-28 22:06:09</t>
  </si>
  <si>
    <t>2025-05-05 17:13:13</t>
  </si>
  <si>
    <t>2025-05-12 17:32:36</t>
  </si>
  <si>
    <t>2025-05-13 12:23:28</t>
  </si>
  <si>
    <t>2025-05-22 15:06:27</t>
  </si>
  <si>
    <t>2025-05-23 05:39:39</t>
  </si>
  <si>
    <t>2025-05-26 05:44:36</t>
  </si>
  <si>
    <t>2025-06-01 11:53:43</t>
  </si>
  <si>
    <t>2025-06-04 07:15:11</t>
  </si>
  <si>
    <t>2025-06-06 20:42:11</t>
  </si>
  <si>
    <t>2025-06-06 21:10:25</t>
  </si>
  <si>
    <t>2025-06-07 13:16:35</t>
  </si>
  <si>
    <t>2025-06-09 03:56:08</t>
  </si>
  <si>
    <t>2025-06-18 10:08:37</t>
  </si>
  <si>
    <t>2025-06-20 08:52:05</t>
  </si>
  <si>
    <t>2025-07-11 05:52:54</t>
  </si>
  <si>
    <t>2025-07-14 10:07:51</t>
  </si>
  <si>
    <t>2025-07-22 04:45:54</t>
  </si>
  <si>
    <t>2025-07-23 10:02:40</t>
  </si>
  <si>
    <t>2025-07-24 23:39:40</t>
  </si>
  <si>
    <t>2025-07-25 02:08:05</t>
  </si>
  <si>
    <t>2025-07-25 17:54:14</t>
  </si>
  <si>
    <t>2025-08-01 14:50:24</t>
  </si>
  <si>
    <t>2025-08-01 23:50:41</t>
  </si>
  <si>
    <t>2025-08-03 08:01:33</t>
  </si>
  <si>
    <t>2025-08-03 23:56:03</t>
  </si>
  <si>
    <t>2025-08-06 07:58:03</t>
  </si>
  <si>
    <t>2025-08-10 13:11:12</t>
  </si>
  <si>
    <t>2025-08-11 03:35:03</t>
  </si>
  <si>
    <t>2025-08-14 03:37:49</t>
  </si>
  <si>
    <t>2025-08-16 08:35:47</t>
  </si>
  <si>
    <t>2025-08-17 05:47:41</t>
  </si>
  <si>
    <t>2025-08-17 19:36:32</t>
  </si>
  <si>
    <t>2025-08-22 20:04:15</t>
  </si>
  <si>
    <t>2025-08-25 23:13:31</t>
  </si>
  <si>
    <t>2025-08-26 19:20:16</t>
  </si>
  <si>
    <t>2025-08-26 20:44:51</t>
  </si>
  <si>
    <t>2025-08-27 16:05:05</t>
  </si>
  <si>
    <t>2025-08-28 01:58:20</t>
  </si>
  <si>
    <t>2025-08-28 04:38:48</t>
  </si>
  <si>
    <t>2025-08-29 09:38:57</t>
  </si>
  <si>
    <t>2025-08-29 12:40:07</t>
  </si>
  <si>
    <t>2025-09-02 00:12:52</t>
  </si>
  <si>
    <t>2025-09-05 16:55:31</t>
  </si>
  <si>
    <t>2025-09-06 22:49:09</t>
  </si>
  <si>
    <t>2025-09-17 11:15:38</t>
  </si>
  <si>
    <t>2025-09-23 23:43:14</t>
  </si>
  <si>
    <t>2025-09-24 19:36:15</t>
  </si>
  <si>
    <t>2025-09-30 15:35:48</t>
  </si>
  <si>
    <t>2025-10-01 08:54:47</t>
  </si>
  <si>
    <t>2025-10-02 06:44:27</t>
  </si>
  <si>
    <t>2025-10-02 16:20:00</t>
  </si>
  <si>
    <t>2025-10-03 07:45:38</t>
  </si>
  <si>
    <t>2025-10-04 02:56:01</t>
  </si>
  <si>
    <t>2025-10-05 01:18:25</t>
  </si>
  <si>
    <t>2025-10-12 08:44:59</t>
  </si>
  <si>
    <t>2025-10-13 15:09:08</t>
  </si>
  <si>
    <t>2025-10-20 13:56:36</t>
  </si>
  <si>
    <t>2025-10-21 10:21:08</t>
  </si>
  <si>
    <t>2025-10-26 14:32:30</t>
  </si>
  <si>
    <t>2025-11-07 18:37:13</t>
  </si>
  <si>
    <t>2025-11-14 05:37:37</t>
  </si>
  <si>
    <t>2025-11-18 23:31:57</t>
  </si>
  <si>
    <t>2025-11-19 20:57:34</t>
  </si>
  <si>
    <t>2025-11-22 13:16:59</t>
  </si>
  <si>
    <t>2025-11-22 16:54:12</t>
  </si>
  <si>
    <t>2025-11-23 13:31:29</t>
  </si>
  <si>
    <t>2025-11-24 04:03:12</t>
  </si>
  <si>
    <t>2025-11-28 05:36:21</t>
  </si>
  <si>
    <t>2025-12-02 18:10:35</t>
  </si>
  <si>
    <t>2025-12-04 17:18:16</t>
  </si>
  <si>
    <t>2025-12-05 02:57:21</t>
  </si>
  <si>
    <t>2025-12-06 14:34:48</t>
  </si>
  <si>
    <t>2025-12-06 23:02:40</t>
  </si>
  <si>
    <t>2025-12-06 23:44:21</t>
  </si>
  <si>
    <t>2025-12-09 09:02:07</t>
  </si>
  <si>
    <t>2025-12-13 06:20:10</t>
  </si>
  <si>
    <t>2025-12-15 04:10:14</t>
  </si>
  <si>
    <t>2025-12-18 08:29:55</t>
  </si>
  <si>
    <t>2025-12-19 21:37:12</t>
  </si>
  <si>
    <t>2025-12-23 20:14:05</t>
  </si>
  <si>
    <t>2025-12-25 14:39:17</t>
  </si>
  <si>
    <t>2025-12-26 16:31:13</t>
  </si>
  <si>
    <t>2025-12-27 02:31:56</t>
  </si>
  <si>
    <t>2025-12-30 05:45:58</t>
  </si>
  <si>
    <t>C8242</t>
  </si>
  <si>
    <t>C3504</t>
  </si>
  <si>
    <t>C4750</t>
  </si>
  <si>
    <t>C5689</t>
  </si>
  <si>
    <t>C8708</t>
  </si>
  <si>
    <t>C9928</t>
  </si>
  <si>
    <t>C1158</t>
  </si>
  <si>
    <t>C4150</t>
  </si>
  <si>
    <t>C1200</t>
  </si>
  <si>
    <t>C4502</t>
  </si>
  <si>
    <t>C4920</t>
  </si>
  <si>
    <t>C3785</t>
  </si>
  <si>
    <t>C4044</t>
  </si>
  <si>
    <t>C3103</t>
  </si>
  <si>
    <t>C8744</t>
  </si>
  <si>
    <t>C2343</t>
  </si>
  <si>
    <t>C5982</t>
  </si>
  <si>
    <t>C6688</t>
  </si>
  <si>
    <t>C7242</t>
  </si>
  <si>
    <t>C1685</t>
  </si>
  <si>
    <t>C3531</t>
  </si>
  <si>
    <t>C8149</t>
  </si>
  <si>
    <t>C3683</t>
  </si>
  <si>
    <t>C6617</t>
  </si>
  <si>
    <t>C6529</t>
  </si>
  <si>
    <t>C1188</t>
  </si>
  <si>
    <t>C8484</t>
  </si>
  <si>
    <t>C4804</t>
  </si>
  <si>
    <t>C5494</t>
  </si>
  <si>
    <t>C7790</t>
  </si>
  <si>
    <t>C7528</t>
  </si>
  <si>
    <t>C5533</t>
  </si>
  <si>
    <t>C3704</t>
  </si>
  <si>
    <t>C4908</t>
  </si>
  <si>
    <t>C4483</t>
  </si>
  <si>
    <t>C2591</t>
  </si>
  <si>
    <t>C7735</t>
  </si>
  <si>
    <t>C6992</t>
  </si>
  <si>
    <t>C9004</t>
  </si>
  <si>
    <t>C3434</t>
  </si>
  <si>
    <t>C5333</t>
  </si>
  <si>
    <t>C2697</t>
  </si>
  <si>
    <t>C3695</t>
  </si>
  <si>
    <t>C5837</t>
  </si>
  <si>
    <t>C5335</t>
  </si>
  <si>
    <t>C6764</t>
  </si>
  <si>
    <t>C7658</t>
  </si>
  <si>
    <t>C4249</t>
  </si>
  <si>
    <t>C1452</t>
  </si>
  <si>
    <t>C4817</t>
  </si>
  <si>
    <t>C4923</t>
  </si>
  <si>
    <t>C6733</t>
  </si>
  <si>
    <t>C2200</t>
  </si>
  <si>
    <t>C1828</t>
  </si>
  <si>
    <t>C6539</t>
  </si>
  <si>
    <t>C7930</t>
  </si>
  <si>
    <t>C2940</t>
  </si>
  <si>
    <t>C7232</t>
  </si>
  <si>
    <t>C8264</t>
  </si>
  <si>
    <t>C6574</t>
  </si>
  <si>
    <t>C5351</t>
  </si>
  <si>
    <t>C3184</t>
  </si>
  <si>
    <t>C9817</t>
  </si>
  <si>
    <t>C6314</t>
  </si>
  <si>
    <t>C2225</t>
  </si>
  <si>
    <t>C1992</t>
  </si>
  <si>
    <t>C9540</t>
  </si>
  <si>
    <t>C4912</t>
  </si>
  <si>
    <t>C2143</t>
  </si>
  <si>
    <t>C9955</t>
  </si>
  <si>
    <t>C9976</t>
  </si>
  <si>
    <t>C6813</t>
  </si>
  <si>
    <t>C9445</t>
  </si>
  <si>
    <t>C4116</t>
  </si>
  <si>
    <t>C8022</t>
  </si>
  <si>
    <t>C8994</t>
  </si>
  <si>
    <t>C5722</t>
  </si>
  <si>
    <t>C8999</t>
  </si>
  <si>
    <t>C4995</t>
  </si>
  <si>
    <t>C6238</t>
  </si>
  <si>
    <t>C7211</t>
  </si>
  <si>
    <t>C2494</t>
  </si>
  <si>
    <t>C5920</t>
  </si>
  <si>
    <t>C2729</t>
  </si>
  <si>
    <t>C1916</t>
  </si>
  <si>
    <t>C2647</t>
  </si>
  <si>
    <t>C2604</t>
  </si>
  <si>
    <t>C7054</t>
  </si>
  <si>
    <t>C2052</t>
  </si>
  <si>
    <t>C2480</t>
  </si>
  <si>
    <t>C4986</t>
  </si>
  <si>
    <t>C8025</t>
  </si>
  <si>
    <t>C7325</t>
  </si>
  <si>
    <t>C2070</t>
  </si>
  <si>
    <t>C2796</t>
  </si>
  <si>
    <t>C1027</t>
  </si>
  <si>
    <t>C7745</t>
  </si>
  <si>
    <t>C2476</t>
  </si>
  <si>
    <t>C2746</t>
  </si>
  <si>
    <t>C3803</t>
  </si>
  <si>
    <t>C9071</t>
  </si>
  <si>
    <t>C2035</t>
  </si>
  <si>
    <t>C7912</t>
  </si>
  <si>
    <t>C4993</t>
  </si>
  <si>
    <t>C8019</t>
  </si>
  <si>
    <t>C6107</t>
  </si>
  <si>
    <t>C8381</t>
  </si>
  <si>
    <t>C9431</t>
  </si>
  <si>
    <t>C4680</t>
  </si>
  <si>
    <t>C2644</t>
  </si>
  <si>
    <t>C4644</t>
  </si>
  <si>
    <t>C6279</t>
  </si>
  <si>
    <t>C8433</t>
  </si>
  <si>
    <t>C3330</t>
  </si>
  <si>
    <t>C2166</t>
  </si>
  <si>
    <t>C6138</t>
  </si>
  <si>
    <t>C5102</t>
  </si>
  <si>
    <t>C2958</t>
  </si>
  <si>
    <t>C8428</t>
  </si>
  <si>
    <t>C2924</t>
  </si>
  <si>
    <t>NT</t>
  </si>
  <si>
    <t>SA</t>
  </si>
  <si>
    <t>VIC</t>
  </si>
  <si>
    <t>QLD</t>
  </si>
  <si>
    <t>ACT</t>
  </si>
  <si>
    <t>TAS</t>
  </si>
  <si>
    <t>NSW</t>
  </si>
  <si>
    <t>WA</t>
  </si>
  <si>
    <t>USB-C Hub 7-in-1</t>
  </si>
  <si>
    <t>Ergonomic Office Chair</t>
  </si>
  <si>
    <t>Noise Cancelling Headphones</t>
  </si>
  <si>
    <t>Milk Frother Pro</t>
  </si>
  <si>
    <t>Standing Desk - Walnut 120cm</t>
  </si>
  <si>
    <t>Wireless Mouse</t>
  </si>
  <si>
    <t>Portable SSD 1TB</t>
  </si>
  <si>
    <t>Reusable Coffee Cup 12oz</t>
  </si>
  <si>
    <t>Espresso Machine - Compact</t>
  </si>
  <si>
    <t>LED Desk Lamp</t>
  </si>
  <si>
    <t>Electronics</t>
  </si>
  <si>
    <t>Furniture</t>
  </si>
  <si>
    <t>Kitchen</t>
  </si>
  <si>
    <t>Home</t>
  </si>
  <si>
    <t>Click &amp; Collect</t>
  </si>
  <si>
    <t>Standard</t>
  </si>
  <si>
    <t>Express</t>
  </si>
  <si>
    <t>Shipped</t>
  </si>
  <si>
    <t>Paid</t>
  </si>
  <si>
    <t>Delivered</t>
  </si>
  <si>
    <t>Pending</t>
  </si>
  <si>
    <t>Refunded</t>
  </si>
  <si>
    <t>Cancelled</t>
  </si>
  <si>
    <t>Shipping % of Order</t>
  </si>
  <si>
    <t>Sum of Order Total (AUD)</t>
  </si>
  <si>
    <t>Grand Total</t>
  </si>
  <si>
    <t>Count of Order ID</t>
  </si>
  <si>
    <t>Analysis Sheet</t>
  </si>
  <si>
    <t>This sheet will include all the Python formulas generated by Copilot.</t>
  </si>
  <si>
    <t>Load data from Orders, A1:P121</t>
  </si>
  <si>
    <t>Preview</t>
  </si>
  <si>
    <t>Check for missing values and extract date components</t>
  </si>
  <si>
    <t>Descriptive statistics for numerical columns</t>
  </si>
  <si>
    <t>Frequency distributions for categorical columns</t>
  </si>
  <si>
    <t>Visualize distributions and relationships between key variables</t>
  </si>
  <si>
    <t>Segmented analysis by customer state and shipping method</t>
  </si>
  <si>
    <t>Correlation matrix for numerical variables</t>
  </si>
  <si>
    <t>Relationship between order status and key numerical measures</t>
  </si>
  <si>
    <t>Time series analysis: order volume and total over time</t>
  </si>
  <si>
    <t>Categorical field validation and missing value check</t>
  </si>
  <si>
    <t>Segmentation of orders by customer state and shipping method with aggregated metrics</t>
  </si>
  <si>
    <t>Visualize average order value and order count by customer state and shipping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</si>
</sst>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Array" Target="richData/rdarray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pivotCacheDefinition" Target="pivotCache/pivotCacheDefinition1.xml"/><Relationship Id="rId15" Type="http://schemas.microsoft.com/office/2017/06/relationships/rdSupportingPropertyBagStructure" Target="richData/rdsupportingpropertybagstructure.xml"/><Relationship Id="rId10" Type="http://schemas.microsoft.com/office/2022/10/relationships/richValueRel" Target="richData/richValueRel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[online_retail_orders_2025.xlsx]Sheet1!PivotTable1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Sheet1!$A$3:$A$9</c:f>
              <c:strCache>
                <c:ptCount val="6"/>
                <c:pt idx="0">
                  <c:v>Cancelled</c:v>
                </c:pt>
                <c:pt idx="1">
                  <c:v>Delivered</c:v>
                </c:pt>
                <c:pt idx="2">
                  <c:v>Paid</c:v>
                </c:pt>
                <c:pt idx="3">
                  <c:v>Pending</c:v>
                </c:pt>
                <c:pt idx="4">
                  <c:v>Refunded</c:v>
                </c:pt>
                <c:pt idx="5">
                  <c:v>Shipped</c:v>
                </c:pt>
              </c:strCache>
            </c:strRef>
          </c:cat>
          <c:val>
            <c:numRef>
              <c:f>Sheet1!$B$3:$B$9</c:f>
              <c:numCache>
                <c:formatCode>"$"#,##0.00</c:formatCode>
                <c:ptCount val="6"/>
                <c:pt idx="0">
                  <c:v>2114.6999999999998</c:v>
                </c:pt>
                <c:pt idx="1">
                  <c:v>25950.039999999997</c:v>
                </c:pt>
                <c:pt idx="2">
                  <c:v>22260.160000000003</c:v>
                </c:pt>
                <c:pt idx="3">
                  <c:v>2492.38</c:v>
                </c:pt>
                <c:pt idx="4">
                  <c:v>4908.9800000000005</c:v>
                </c:pt>
                <c:pt idx="5">
                  <c:v>15783.920000000004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7-4110-82BC-DFA6A79CC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085016144"/>
        <c:axId val="2085013744"/>
      </c:barChart>
      <c:catAx>
        <c:axId val="208501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013744"/>
        <c:crosses val="autoZero"/>
        <c:auto val="1"/>
        <c:lblAlgn val="ctr"/>
        <c:lblOffset val="100"/>
        <c:noMultiLvlLbl val="0"/>
      </c:catAx>
      <c:valAx>
        <c:axId val="20850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Order Total (AUD)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01614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18</xdr:row>
      <xdr:rowOff>0</xdr:rowOff>
    </xdr:to>
    <xdr:graphicFrame macro="">
      <xdr:nvGraphicFramePr>
        <xdr:cNvPr id="2" name="Chart 1" descr="Chart type: Clustered Column. &#10;&#10;Description automatically generated">
          <a:extLst>
            <a:ext uri="{FF2B5EF4-FFF2-40B4-BE49-F238E27FC236}">
              <a16:creationId xmlns:a16="http://schemas.microsoft.com/office/drawing/2014/main" id="{65A795A4-A874-82AE-1476-D113B187C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2</xdr:col>
      <xdr:colOff>72198</xdr:colOff>
      <xdr:row>79</xdr:row>
      <xdr:rowOff>0</xdr:rowOff>
    </xdr:to>
    <xdr:pic>
      <xdr:nvPicPr>
        <xdr:cNvPr id="2" name="Picture 1" title="Visualize distributions and relationships between key variables">
          <a:extLst>
            <a:ext uri="{FF2B5EF4-FFF2-40B4-BE49-F238E27FC236}">
              <a16:creationId xmlns:a16="http://schemas.microsoft.com/office/drawing/2014/main" id="{720A0842-948D-2E13-9541-7A0F819AF2B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6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24360"/>
          <a:ext cx="1291398" cy="292608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6</xdr:col>
      <xdr:colOff>5556</xdr:colOff>
      <xdr:row>147</xdr:row>
      <xdr:rowOff>0</xdr:rowOff>
    </xdr:to>
    <xdr:pic>
      <xdr:nvPicPr>
        <xdr:cNvPr id="3" name="Picture 2" title="Time series analysis: order volume and total over time">
          <a:extLst>
            <a:ext uri="{FF2B5EF4-FFF2-40B4-BE49-F238E27FC236}">
              <a16:creationId xmlns:a16="http://schemas.microsoft.com/office/drawing/2014/main" id="{DF58E471-D6BE-58D8-F4AC-DC7CFD3C79C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3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688800"/>
          <a:ext cx="3663156" cy="292608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3</xdr:col>
      <xdr:colOff>605088</xdr:colOff>
      <xdr:row>193</xdr:row>
      <xdr:rowOff>0</xdr:rowOff>
    </xdr:to>
    <xdr:pic>
      <xdr:nvPicPr>
        <xdr:cNvPr id="4" name="Picture 3" title="Visualize average order value and order count by customer state and shipping method">
          <a:extLst>
            <a:ext uri="{FF2B5EF4-FFF2-40B4-BE49-F238E27FC236}">
              <a16:creationId xmlns:a16="http://schemas.microsoft.com/office/drawing/2014/main" id="{7B0C1313-2D60-5ECD-157D-3B44710A34D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77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68920"/>
          <a:ext cx="2433888" cy="292608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Crosbie" refreshedDate="45936.865538310187" createdVersion="8" refreshedVersion="8" minRefreshableVersion="3" recordCount="120" xr:uid="{3222B38E-C6D6-450D-9647-13FAF669049C}">
  <cacheSource type="worksheet">
    <worksheetSource ref="A1:P121" sheet="Orders"/>
  </cacheSource>
  <cacheFields count="16">
    <cacheField name="Order ID" numFmtId="0">
      <sharedItems/>
    </cacheField>
    <cacheField name="Order Date" numFmtId="0">
      <sharedItems/>
    </cacheField>
    <cacheField name="Customer ID" numFmtId="0">
      <sharedItems/>
    </cacheField>
    <cacheField name="Customer State" numFmtId="0">
      <sharedItems/>
    </cacheField>
    <cacheField name="Product Name" numFmtId="0">
      <sharedItems/>
    </cacheField>
    <cacheField name="Category" numFmtId="0">
      <sharedItems/>
    </cacheField>
    <cacheField name="Unit Price (AUD)" numFmtId="165">
      <sharedItems containsSemiMixedTypes="0" containsString="0" containsNumber="1" minValue="19.95" maxValue="699"/>
    </cacheField>
    <cacheField name="Quantity" numFmtId="0">
      <sharedItems containsSemiMixedTypes="0" containsString="0" containsNumber="1" containsInteger="1" minValue="1" maxValue="4"/>
    </cacheField>
    <cacheField name="Subtotal (AUD)" numFmtId="165">
      <sharedItems containsSemiMixedTypes="0" containsString="0" containsNumber="1" minValue="19.95" maxValue="2796"/>
    </cacheField>
    <cacheField name="Shipping (AUD)" numFmtId="165">
      <sharedItems containsSemiMixedTypes="0" containsString="0" containsNumber="1" minValue="0" maxValue="14.95"/>
    </cacheField>
    <cacheField name="Discount (AUD)" numFmtId="165">
      <sharedItems containsSemiMixedTypes="0" containsString="0" containsNumber="1" minValue="0" maxValue="419.4"/>
    </cacheField>
    <cacheField name="GST (AUD)" numFmtId="165">
      <sharedItems containsSemiMixedTypes="0" containsString="0" containsNumber="1" minValue="2" maxValue="280.58999999999997"/>
    </cacheField>
    <cacheField name="Order Total (AUD)" numFmtId="165">
      <sharedItems containsSemiMixedTypes="0" containsString="0" containsNumber="1" minValue="21.95" maxValue="3086.54"/>
    </cacheField>
    <cacheField name="Shipping Method" numFmtId="0">
      <sharedItems count="3">
        <s v="Click &amp; Collect"/>
        <s v="Standard"/>
        <s v="Express"/>
      </sharedItems>
    </cacheField>
    <cacheField name="Status" numFmtId="0">
      <sharedItems count="6">
        <s v="Paid"/>
        <s v="Delivered"/>
        <s v="Refunded"/>
        <s v="Shipped"/>
        <s v="Pending"/>
        <s v="Cancelled"/>
      </sharedItems>
    </cacheField>
    <cacheField name="Shipping % of Order" numFmtId="164">
      <sharedItems containsSemiMixedTypes="0" containsString="0" containsNumber="1" minValue="0" maxValue="0.389424329252409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s v="ORD-202500072"/>
    <s v="2025-06-06 21:10:25"/>
    <s v="C6764"/>
    <s v="TAS"/>
    <s v="Standing Desk - Walnut 120cm"/>
    <s v="Furniture"/>
    <n v="699"/>
    <n v="4"/>
    <n v="2796"/>
    <n v="9.9499999999999993"/>
    <n v="0"/>
    <n v="280.58999999999997"/>
    <n v="3086.54"/>
    <x v="0"/>
    <x v="0"/>
    <n v="3.2236744056451561E-3"/>
  </r>
  <r>
    <s v="ORD-202500018"/>
    <s v="2025-07-24 23:39:40"/>
    <s v="C6539"/>
    <s v="NSW"/>
    <s v="Standing Desk - Walnut 120cm"/>
    <s v="Furniture"/>
    <n v="699"/>
    <n v="4"/>
    <n v="2796"/>
    <n v="9.9499999999999993"/>
    <n v="0"/>
    <n v="280.58999999999997"/>
    <n v="3086.54"/>
    <x v="1"/>
    <x v="1"/>
    <n v="3.2236744056451561E-3"/>
  </r>
  <r>
    <s v="ORD-202500009"/>
    <s v="2025-04-28 01:10:07"/>
    <s v="C4483"/>
    <s v="TAS"/>
    <s v="Standing Desk - Walnut 120cm"/>
    <s v="Furniture"/>
    <n v="699"/>
    <n v="4"/>
    <n v="2796"/>
    <n v="0"/>
    <n v="0"/>
    <n v="279.60000000000002"/>
    <n v="3075.6"/>
    <x v="0"/>
    <x v="1"/>
    <n v="0"/>
  </r>
  <r>
    <s v="ORD-202500056"/>
    <s v="2025-08-01 14:50:24"/>
    <s v="C7232"/>
    <s v="VIC"/>
    <s v="Standing Desk - Walnut 120cm"/>
    <s v="Furniture"/>
    <n v="699"/>
    <n v="4"/>
    <n v="2796"/>
    <n v="6.95"/>
    <n v="279.60000000000002"/>
    <n v="252.34"/>
    <n v="2775.69"/>
    <x v="0"/>
    <x v="2"/>
    <n v="2.5038819176493054E-3"/>
  </r>
  <r>
    <s v="ORD-202500100"/>
    <s v="2025-08-29 09:38:57"/>
    <s v="C8994"/>
    <s v="TAS"/>
    <s v="Standing Desk - Walnut 120cm"/>
    <s v="Furniture"/>
    <n v="699"/>
    <n v="4"/>
    <n v="2796"/>
    <n v="9.9499999999999993"/>
    <n v="419.4"/>
    <n v="238.65"/>
    <n v="2625.2"/>
    <x v="2"/>
    <x v="0"/>
    <n v="3.7901874142922446E-3"/>
  </r>
  <r>
    <s v="ORD-202500095"/>
    <s v="2025-05-22 15:06:27"/>
    <s v="C3434"/>
    <s v="NT"/>
    <s v="Standing Desk - Walnut 120cm"/>
    <s v="Furniture"/>
    <n v="699"/>
    <n v="3"/>
    <n v="2097"/>
    <n v="9.9499999999999993"/>
    <n v="0"/>
    <n v="210.69"/>
    <n v="2317.64"/>
    <x v="0"/>
    <x v="1"/>
    <n v="4.2931602837369045E-3"/>
  </r>
  <r>
    <s v="ORD-202500057"/>
    <s v="2025-09-02 00:12:52"/>
    <s v="C8999"/>
    <s v="SA"/>
    <s v="Standing Desk - Walnut 120cm"/>
    <s v="Furniture"/>
    <n v="699"/>
    <n v="3"/>
    <n v="2097"/>
    <n v="9.9499999999999993"/>
    <n v="0"/>
    <n v="210.69"/>
    <n v="2317.64"/>
    <x v="0"/>
    <x v="0"/>
    <n v="4.2931602837369045E-3"/>
  </r>
  <r>
    <s v="ORD-202500103"/>
    <s v="2025-01-29 10:40:52"/>
    <s v="C3785"/>
    <s v="QLD"/>
    <s v="Standing Desk - Walnut 120cm"/>
    <s v="Furniture"/>
    <n v="699"/>
    <n v="3"/>
    <n v="2097"/>
    <n v="6.95"/>
    <n v="0"/>
    <n v="210.39"/>
    <n v="2314.34"/>
    <x v="0"/>
    <x v="3"/>
    <n v="3.0030159786375381E-3"/>
  </r>
  <r>
    <s v="ORD-202500040"/>
    <s v="2025-04-13 16:45:32"/>
    <s v="C7528"/>
    <s v="SA"/>
    <s v="Standing Desk - Walnut 120cm"/>
    <s v="Furniture"/>
    <n v="699"/>
    <n v="3"/>
    <n v="2097"/>
    <n v="6.95"/>
    <n v="0"/>
    <n v="210.39"/>
    <n v="2314.34"/>
    <x v="0"/>
    <x v="3"/>
    <n v="3.0030159786375381E-3"/>
  </r>
  <r>
    <s v="ORD-202500058"/>
    <s v="2025-04-23 09:56:14"/>
    <s v="C3704"/>
    <s v="ACT"/>
    <s v="Ergonomic Office Chair"/>
    <s v="Furniture"/>
    <n v="399"/>
    <n v="4"/>
    <n v="1596"/>
    <n v="0"/>
    <n v="0"/>
    <n v="159.6"/>
    <n v="1755.6"/>
    <x v="0"/>
    <x v="0"/>
    <n v="0"/>
  </r>
  <r>
    <s v="ORD-202500107"/>
    <s v="2025-06-04 07:15:11"/>
    <s v="C5837"/>
    <s v="WA"/>
    <s v="Ergonomic Office Chair"/>
    <s v="Furniture"/>
    <n v="399"/>
    <n v="4"/>
    <n v="1596"/>
    <n v="0"/>
    <n v="0"/>
    <n v="159.6"/>
    <n v="1755.6"/>
    <x v="2"/>
    <x v="3"/>
    <n v="0"/>
  </r>
  <r>
    <s v="ORD-202500010"/>
    <s v="2025-12-02 18:10:35"/>
    <s v="C8019"/>
    <s v="WA"/>
    <s v="Ergonomic Office Chair"/>
    <s v="Furniture"/>
    <n v="399"/>
    <n v="4"/>
    <n v="1596"/>
    <n v="0"/>
    <n v="0"/>
    <n v="159.6"/>
    <n v="1755.6"/>
    <x v="0"/>
    <x v="1"/>
    <n v="0"/>
  </r>
  <r>
    <s v="ORD-202500109"/>
    <s v="2025-04-28 22:06:09"/>
    <s v="C2591"/>
    <s v="QLD"/>
    <s v="Standing Desk - Walnut 120cm"/>
    <s v="Furniture"/>
    <n v="699"/>
    <n v="2"/>
    <n v="1398"/>
    <n v="14.95"/>
    <n v="0"/>
    <n v="141.30000000000001"/>
    <n v="1554.25"/>
    <x v="0"/>
    <x v="0"/>
    <n v="9.6187871963969752E-3"/>
  </r>
  <r>
    <s v="ORD-202500035"/>
    <s v="2025-01-23 00:07:44"/>
    <s v="C1158"/>
    <s v="ACT"/>
    <s v="Standing Desk - Walnut 120cm"/>
    <s v="Furniture"/>
    <n v="699"/>
    <n v="2"/>
    <n v="1398"/>
    <n v="9.9499999999999993"/>
    <n v="0"/>
    <n v="140.80000000000001"/>
    <n v="1548.75"/>
    <x v="2"/>
    <x v="4"/>
    <n v="6.4245359160613391E-3"/>
  </r>
  <r>
    <s v="ORD-202500011"/>
    <s v="2025-10-26 14:32:30"/>
    <s v="C2796"/>
    <s v="VIC"/>
    <s v="Standing Desk - Walnut 120cm"/>
    <s v="Furniture"/>
    <n v="699"/>
    <n v="2"/>
    <n v="1398"/>
    <n v="6.95"/>
    <n v="0"/>
    <n v="140.5"/>
    <n v="1545.45"/>
    <x v="1"/>
    <x v="0"/>
    <n v="4.4970720502119123E-3"/>
  </r>
  <r>
    <s v="ORD-202500061"/>
    <s v="2025-07-14 10:07:51"/>
    <s v="C6733"/>
    <s v="VIC"/>
    <s v="Ergonomic Office Chair"/>
    <s v="Furniture"/>
    <n v="399"/>
    <n v="3"/>
    <n v="1197"/>
    <n v="9.9499999999999993"/>
    <n v="0"/>
    <n v="120.7"/>
    <n v="1327.65"/>
    <x v="0"/>
    <x v="3"/>
    <n v="7.4944450721199105E-3"/>
  </r>
  <r>
    <s v="ORD-202500045"/>
    <s v="2025-09-17 11:15:38"/>
    <s v="C7211"/>
    <s v="ACT"/>
    <s v="Ergonomic Office Chair"/>
    <s v="Furniture"/>
    <n v="399"/>
    <n v="3"/>
    <n v="1197"/>
    <n v="9.9499999999999993"/>
    <n v="0"/>
    <n v="120.7"/>
    <n v="1327.65"/>
    <x v="1"/>
    <x v="3"/>
    <n v="7.4944450721199105E-3"/>
  </r>
  <r>
    <s v="ORD-202500068"/>
    <s v="2025-09-05 16:55:31"/>
    <s v="C4995"/>
    <s v="NT"/>
    <s v="Ergonomic Office Chair"/>
    <s v="Furniture"/>
    <n v="399"/>
    <n v="3"/>
    <n v="1197"/>
    <n v="6.95"/>
    <n v="59.85"/>
    <n v="114.41"/>
    <n v="1258.51"/>
    <x v="2"/>
    <x v="1"/>
    <n v="5.5224034771277145E-3"/>
  </r>
  <r>
    <s v="ORD-202500050"/>
    <s v="2025-11-19 20:57:34"/>
    <s v="C2746"/>
    <s v="VIC"/>
    <s v="Noise Cancelling Headphones"/>
    <s v="Electronics"/>
    <n v="279"/>
    <n v="4"/>
    <n v="1116"/>
    <n v="6.95"/>
    <n v="0"/>
    <n v="112.3"/>
    <n v="1235.25"/>
    <x v="0"/>
    <x v="0"/>
    <n v="5.6263914187411456E-3"/>
  </r>
  <r>
    <s v="ORD-202500097"/>
    <s v="2025-10-20 13:56:36"/>
    <s v="C7325"/>
    <s v="ACT"/>
    <s v="Noise Cancelling Headphones"/>
    <s v="Electronics"/>
    <n v="279"/>
    <n v="4"/>
    <n v="1116"/>
    <n v="0"/>
    <n v="0"/>
    <n v="111.6"/>
    <n v="1227.5999999999999"/>
    <x v="0"/>
    <x v="1"/>
    <n v="0"/>
  </r>
  <r>
    <s v="ORD-202500088"/>
    <s v="2025-08-29 12:40:07"/>
    <s v="C5722"/>
    <s v="NT"/>
    <s v="Ergonomic Office Chair"/>
    <s v="Furniture"/>
    <n v="399"/>
    <n v="3"/>
    <n v="1197"/>
    <n v="6.95"/>
    <n v="119.7"/>
    <n v="108.43"/>
    <n v="1192.68"/>
    <x v="2"/>
    <x v="1"/>
    <n v="5.8272126639165572E-3"/>
  </r>
  <r>
    <s v="ORD-202500113"/>
    <s v="2025-02-16 14:21:57"/>
    <s v="C7242"/>
    <s v="WA"/>
    <s v="Espresso Machine - Compact"/>
    <s v="Kitchen"/>
    <n v="349"/>
    <n v="3"/>
    <n v="1047"/>
    <n v="9.9499999999999993"/>
    <n v="0"/>
    <n v="105.7"/>
    <n v="1162.6500000000001"/>
    <x v="0"/>
    <x v="2"/>
    <n v="8.5580355222981963E-3"/>
  </r>
  <r>
    <s v="ORD-202500110"/>
    <s v="2025-11-18 23:31:57"/>
    <s v="C2476"/>
    <s v="QLD"/>
    <s v="Espresso Machine - Compact"/>
    <s v="Kitchen"/>
    <n v="349"/>
    <n v="3"/>
    <n v="1047"/>
    <n v="6.95"/>
    <n v="0"/>
    <n v="105.4"/>
    <n v="1159.3499999999999"/>
    <x v="0"/>
    <x v="0"/>
    <n v="5.994738431017381E-3"/>
  </r>
  <r>
    <s v="ORD-202500037"/>
    <s v="2025-06-07 13:16:35"/>
    <s v="C7658"/>
    <s v="TAS"/>
    <s v="Espresso Machine - Compact"/>
    <s v="Kitchen"/>
    <n v="349"/>
    <n v="3"/>
    <n v="1047"/>
    <n v="0"/>
    <n v="0"/>
    <n v="104.7"/>
    <n v="1151.7"/>
    <x v="1"/>
    <x v="3"/>
    <n v="0"/>
  </r>
  <r>
    <s v="ORD-202500001"/>
    <s v="2025-11-24 04:03:12"/>
    <s v="C7912"/>
    <s v="NSW"/>
    <s v="Espresso Machine - Compact"/>
    <s v="Kitchen"/>
    <n v="349"/>
    <n v="3"/>
    <n v="1047"/>
    <n v="0"/>
    <n v="0"/>
    <n v="104.7"/>
    <n v="1151.7"/>
    <x v="1"/>
    <x v="3"/>
    <n v="0"/>
  </r>
  <r>
    <s v="ORD-202500108"/>
    <s v="2025-01-12 23:57:55"/>
    <s v="C5689"/>
    <s v="NT"/>
    <s v="Ergonomic Office Chair"/>
    <s v="Furniture"/>
    <n v="399"/>
    <n v="3"/>
    <n v="1197"/>
    <n v="0"/>
    <n v="179.55"/>
    <n v="101.75"/>
    <n v="1119.2"/>
    <x v="1"/>
    <x v="1"/>
    <n v="0"/>
  </r>
  <r>
    <s v="ORD-202500054"/>
    <s v="2025-09-06 22:49:09"/>
    <s v="C6238"/>
    <s v="TAS"/>
    <s v="Noise Cancelling Headphones"/>
    <s v="Electronics"/>
    <n v="279"/>
    <n v="3"/>
    <n v="837"/>
    <n v="14.95"/>
    <n v="0"/>
    <n v="85.2"/>
    <n v="937.15"/>
    <x v="2"/>
    <x v="5"/>
    <n v="1.5952622312329936E-2"/>
  </r>
  <r>
    <s v="ORD-202500075"/>
    <s v="2025-04-10 10:47:09"/>
    <s v="C5494"/>
    <s v="QLD"/>
    <s v="Noise Cancelling Headphones"/>
    <s v="Electronics"/>
    <n v="279"/>
    <n v="3"/>
    <n v="837"/>
    <n v="0"/>
    <n v="0"/>
    <n v="83.7"/>
    <n v="920.7"/>
    <x v="0"/>
    <x v="1"/>
    <n v="0"/>
  </r>
  <r>
    <s v="ORD-202500004"/>
    <s v="2025-05-23 05:39:39"/>
    <s v="C5333"/>
    <s v="TAS"/>
    <s v="Noise Cancelling Headphones"/>
    <s v="Electronics"/>
    <n v="279"/>
    <n v="3"/>
    <n v="837"/>
    <n v="0"/>
    <n v="0"/>
    <n v="83.7"/>
    <n v="920.7"/>
    <x v="2"/>
    <x v="1"/>
    <n v="0"/>
  </r>
  <r>
    <s v="ORD-202500021"/>
    <s v="2025-05-05 17:13:13"/>
    <s v="C7735"/>
    <s v="ACT"/>
    <s v="Ergonomic Office Chair"/>
    <s v="Furniture"/>
    <n v="399"/>
    <n v="2"/>
    <n v="798"/>
    <n v="0"/>
    <n v="0"/>
    <n v="79.8"/>
    <n v="877.8"/>
    <x v="2"/>
    <x v="1"/>
    <n v="0"/>
  </r>
  <r>
    <s v="ORD-202500044"/>
    <s v="2025-09-24 19:36:15"/>
    <s v="C5920"/>
    <s v="NSW"/>
    <s v="Noise Cancelling Headphones"/>
    <s v="Electronics"/>
    <n v="279"/>
    <n v="3"/>
    <n v="837"/>
    <n v="14.95"/>
    <n v="125.55"/>
    <n v="72.64"/>
    <n v="799.04"/>
    <x v="2"/>
    <x v="2"/>
    <n v="1.8709951942330796E-2"/>
  </r>
  <r>
    <s v="ORD-202500111"/>
    <s v="2025-06-01 11:53:43"/>
    <s v="C3695"/>
    <s v="WA"/>
    <s v="Ergonomic Office Chair"/>
    <s v="Furniture"/>
    <n v="399"/>
    <n v="2"/>
    <n v="798"/>
    <n v="0"/>
    <n v="79.8"/>
    <n v="71.819999999999993"/>
    <n v="790.02"/>
    <x v="0"/>
    <x v="3"/>
    <n v="0"/>
  </r>
  <r>
    <s v="ORD-202500020"/>
    <s v="2025-02-04 01:08:37"/>
    <s v="C8744"/>
    <s v="QLD"/>
    <s v="Standing Desk - Walnut 120cm"/>
    <s v="Furniture"/>
    <n v="699"/>
    <n v="1"/>
    <n v="699"/>
    <n v="9.9499999999999993"/>
    <n v="0"/>
    <n v="70.900000000000006"/>
    <n v="779.85"/>
    <x v="1"/>
    <x v="3"/>
    <n v="1.2758863884080271E-2"/>
  </r>
  <r>
    <s v="ORD-202500118"/>
    <s v="2025-08-16 08:35:47"/>
    <s v="C1992"/>
    <s v="TAS"/>
    <s v="Standing Desk - Walnut 120cm"/>
    <s v="Furniture"/>
    <n v="699"/>
    <n v="1"/>
    <n v="699"/>
    <n v="9.9499999999999993"/>
    <n v="0"/>
    <n v="70.900000000000006"/>
    <n v="779.85"/>
    <x v="0"/>
    <x v="0"/>
    <n v="1.2758863884080271E-2"/>
  </r>
  <r>
    <s v="ORD-202500066"/>
    <s v="2025-09-30 15:35:48"/>
    <s v="C2729"/>
    <s v="NT"/>
    <s v="Standing Desk - Walnut 120cm"/>
    <s v="Furniture"/>
    <n v="699"/>
    <n v="1"/>
    <n v="699"/>
    <n v="9.9499999999999993"/>
    <n v="0"/>
    <n v="70.900000000000006"/>
    <n v="779.85"/>
    <x v="2"/>
    <x v="1"/>
    <n v="1.2758863884080271E-2"/>
  </r>
  <r>
    <s v="ORD-202500006"/>
    <s v="2025-12-27 02:31:56"/>
    <s v="C8428"/>
    <s v="WA"/>
    <s v="Espresso Machine - Compact"/>
    <s v="Kitchen"/>
    <n v="349"/>
    <n v="2"/>
    <n v="698"/>
    <n v="6.95"/>
    <n v="34.9"/>
    <n v="67.010000000000005"/>
    <n v="737.06"/>
    <x v="2"/>
    <x v="0"/>
    <n v="9.4293544623232847E-3"/>
  </r>
  <r>
    <s v="ORD-202500027"/>
    <s v="2025-01-30 01:49:32"/>
    <s v="C4044"/>
    <s v="NSW"/>
    <s v="Portable SSD 1TB"/>
    <s v="Electronics"/>
    <n v="149"/>
    <n v="4"/>
    <n v="596"/>
    <n v="14.95"/>
    <n v="0"/>
    <n v="61.1"/>
    <n v="672.05"/>
    <x v="0"/>
    <x v="0"/>
    <n v="2.224536864816606E-2"/>
  </r>
  <r>
    <s v="ORD-202500104"/>
    <s v="2025-03-31 02:52:30"/>
    <s v="C4804"/>
    <s v="QLD"/>
    <s v="Portable SSD 1TB"/>
    <s v="Electronics"/>
    <n v="149"/>
    <n v="4"/>
    <n v="596"/>
    <n v="6.95"/>
    <n v="0"/>
    <n v="60.3"/>
    <n v="663.25"/>
    <x v="0"/>
    <x v="1"/>
    <n v="1.04787033546928E-2"/>
  </r>
  <r>
    <s v="ORD-202500069"/>
    <s v="2025-08-26 20:44:51"/>
    <s v="C6813"/>
    <s v="SA"/>
    <s v="Portable SSD 1TB"/>
    <s v="Electronics"/>
    <n v="149"/>
    <n v="4"/>
    <n v="596"/>
    <n v="9.9499999999999993"/>
    <n v="29.8"/>
    <n v="57.62"/>
    <n v="633.77"/>
    <x v="2"/>
    <x v="0"/>
    <n v="1.5699701784559067E-2"/>
  </r>
  <r>
    <s v="ORD-202500116"/>
    <s v="2025-03-01 03:32:19"/>
    <s v="C3531"/>
    <s v="ACT"/>
    <s v="Noise Cancelling Headphones"/>
    <s v="Electronics"/>
    <n v="279"/>
    <n v="2"/>
    <n v="558"/>
    <n v="9.9499999999999993"/>
    <n v="0"/>
    <n v="56.8"/>
    <n v="624.75"/>
    <x v="0"/>
    <x v="5"/>
    <n v="1.5926370548219288E-2"/>
  </r>
  <r>
    <s v="ORD-202500074"/>
    <s v="2025-10-02 06:44:27"/>
    <s v="C2647"/>
    <s v="WA"/>
    <s v="Noise Cancelling Headphones"/>
    <s v="Electronics"/>
    <n v="279"/>
    <n v="2"/>
    <n v="558"/>
    <n v="9.9499999999999993"/>
    <n v="0"/>
    <n v="56.8"/>
    <n v="624.75"/>
    <x v="0"/>
    <x v="1"/>
    <n v="1.5926370548219288E-2"/>
  </r>
  <r>
    <s v="ORD-202500038"/>
    <s v="2025-11-14 05:37:37"/>
    <s v="C7745"/>
    <s v="TAS"/>
    <s v="Noise Cancelling Headphones"/>
    <s v="Electronics"/>
    <n v="279"/>
    <n v="2"/>
    <n v="558"/>
    <n v="6.95"/>
    <n v="27.9"/>
    <n v="53.71"/>
    <n v="590.76"/>
    <x v="1"/>
    <x v="0"/>
    <n v="1.1764506737084434E-2"/>
  </r>
  <r>
    <s v="ORD-202500029"/>
    <s v="2025-08-03 23:56:03"/>
    <s v="C5351"/>
    <s v="SA"/>
    <s v="Portable SSD 1TB"/>
    <s v="Electronics"/>
    <n v="149"/>
    <n v="3"/>
    <n v="447"/>
    <n v="6.95"/>
    <n v="0"/>
    <n v="45.4"/>
    <n v="499.35"/>
    <x v="2"/>
    <x v="1"/>
    <n v="1.3918093521578051E-2"/>
  </r>
  <r>
    <s v="ORD-202500046"/>
    <s v="2025-12-13 06:20:10"/>
    <s v="C6279"/>
    <s v="ACT"/>
    <s v="Portable SSD 1TB"/>
    <s v="Electronics"/>
    <n v="149"/>
    <n v="3"/>
    <n v="447"/>
    <n v="6.95"/>
    <n v="0"/>
    <n v="45.4"/>
    <n v="499.35"/>
    <x v="1"/>
    <x v="1"/>
    <n v="1.3918093521578051E-2"/>
  </r>
  <r>
    <s v="ORD-202500048"/>
    <s v="2025-12-06 23:02:40"/>
    <s v="C4680"/>
    <s v="WA"/>
    <s v="Portable SSD 1TB"/>
    <s v="Electronics"/>
    <n v="149"/>
    <n v="3"/>
    <n v="447"/>
    <n v="0"/>
    <n v="22.35"/>
    <n v="42.47"/>
    <n v="467.12"/>
    <x v="0"/>
    <x v="1"/>
    <n v="0"/>
  </r>
  <r>
    <s v="ORD-202500117"/>
    <s v="2025-08-01 23:50:41"/>
    <s v="C8264"/>
    <s v="SA"/>
    <s v="Milk Frother Pro"/>
    <s v="Kitchen"/>
    <n v="89"/>
    <n v="4"/>
    <n v="356"/>
    <n v="9.9499999999999993"/>
    <n v="0"/>
    <n v="36.590000000000003"/>
    <n v="402.54"/>
    <x v="2"/>
    <x v="1"/>
    <n v="2.4718040443185766E-2"/>
  </r>
  <r>
    <s v="ORD-202500043"/>
    <s v="2025-11-07 18:37:13"/>
    <s v="C1027"/>
    <s v="ACT"/>
    <s v="Milk Frother Pro"/>
    <s v="Kitchen"/>
    <n v="89"/>
    <n v="4"/>
    <n v="356"/>
    <n v="6.95"/>
    <n v="0"/>
    <n v="36.299999999999997"/>
    <n v="399.25"/>
    <x v="0"/>
    <x v="0"/>
    <n v="1.7407639323731999E-2"/>
  </r>
  <r>
    <s v="ORD-202500102"/>
    <s v="2025-08-11 03:35:03"/>
    <s v="C6314"/>
    <s v="VIC"/>
    <s v="Milk Frother Pro"/>
    <s v="Kitchen"/>
    <n v="89"/>
    <n v="4"/>
    <n v="356"/>
    <n v="0"/>
    <n v="0"/>
    <n v="35.6"/>
    <n v="391.6"/>
    <x v="1"/>
    <x v="1"/>
    <n v="0"/>
  </r>
  <r>
    <s v="ORD-202500049"/>
    <s v="2025-04-12 05:21:53"/>
    <s v="C7790"/>
    <s v="NT"/>
    <s v="Espresso Machine - Compact"/>
    <s v="Kitchen"/>
    <n v="349"/>
    <n v="1"/>
    <n v="349"/>
    <n v="0"/>
    <n v="0"/>
    <n v="34.9"/>
    <n v="383.9"/>
    <x v="1"/>
    <x v="1"/>
    <n v="0"/>
  </r>
  <r>
    <s v="ORD-202500079"/>
    <s v="2025-10-13 15:09:08"/>
    <s v="C8025"/>
    <s v="WA"/>
    <s v="Portable SSD 1TB"/>
    <s v="Electronics"/>
    <n v="149"/>
    <n v="2"/>
    <n v="298"/>
    <n v="9.9499999999999993"/>
    <n v="0"/>
    <n v="30.8"/>
    <n v="338.75"/>
    <x v="2"/>
    <x v="3"/>
    <n v="2.9372693726937266E-2"/>
  </r>
  <r>
    <s v="ORD-202500119"/>
    <s v="2025-07-23 10:02:40"/>
    <s v="C1828"/>
    <s v="VIC"/>
    <s v="Noise Cancelling Headphones"/>
    <s v="Electronics"/>
    <n v="279"/>
    <n v="1"/>
    <n v="279"/>
    <n v="9.9499999999999993"/>
    <n v="0"/>
    <n v="28.89"/>
    <n v="317.83999999999997"/>
    <x v="1"/>
    <x v="5"/>
    <n v="3.1305059149257491E-2"/>
  </r>
  <r>
    <s v="ORD-202500090"/>
    <s v="2025-01-01 23:56:40"/>
    <s v="C8242"/>
    <s v="NT"/>
    <s v="USB-C Hub 7-in-1"/>
    <s v="Electronics"/>
    <n v="69"/>
    <n v="4"/>
    <n v="276"/>
    <n v="6.95"/>
    <n v="0"/>
    <n v="28.3"/>
    <n v="311.25"/>
    <x v="0"/>
    <x v="3"/>
    <n v="2.2329317269076304E-2"/>
  </r>
  <r>
    <s v="ORD-202500041"/>
    <s v="2025-06-18 10:08:37"/>
    <s v="C1452"/>
    <s v="TAS"/>
    <s v="Milk Frother Pro"/>
    <s v="Kitchen"/>
    <n v="89"/>
    <n v="3"/>
    <n v="267"/>
    <n v="14.95"/>
    <n v="0"/>
    <n v="28.2"/>
    <n v="310.14999999999998"/>
    <x v="0"/>
    <x v="0"/>
    <n v="4.8202482669675965E-2"/>
  </r>
  <r>
    <s v="ORD-202500099"/>
    <s v="2025-08-14 03:37:49"/>
    <s v="C2225"/>
    <s v="QLD"/>
    <s v="USB-C Hub 7-in-1"/>
    <s v="Electronics"/>
    <n v="69"/>
    <n v="4"/>
    <n v="276"/>
    <n v="0"/>
    <n v="0"/>
    <n v="27.6"/>
    <n v="303.60000000000002"/>
    <x v="0"/>
    <x v="0"/>
    <n v="0"/>
  </r>
  <r>
    <s v="ORD-202500086"/>
    <s v="2025-01-14 03:19:30"/>
    <s v="C8708"/>
    <s v="QLD"/>
    <s v="Noise Cancelling Headphones"/>
    <s v="Electronics"/>
    <n v="279"/>
    <n v="1"/>
    <n v="279"/>
    <n v="14.95"/>
    <n v="41.85"/>
    <n v="25.21"/>
    <n v="277.31"/>
    <x v="1"/>
    <x v="3"/>
    <n v="5.391078576322527E-2"/>
  </r>
  <r>
    <s v="ORD-202500065"/>
    <s v="2025-02-08 21:33:27"/>
    <s v="C6688"/>
    <s v="VIC"/>
    <s v="Noise Cancelling Headphones"/>
    <s v="Electronics"/>
    <n v="279"/>
    <n v="1"/>
    <n v="279"/>
    <n v="9.9499999999999993"/>
    <n v="41.85"/>
    <n v="24.71"/>
    <n v="271.81"/>
    <x v="1"/>
    <x v="3"/>
    <n v="3.6606453037047938E-2"/>
  </r>
  <r>
    <s v="ORD-202500071"/>
    <s v="2025-10-12 08:44:59"/>
    <s v="C4986"/>
    <s v="ACT"/>
    <s v="LED Desk Lamp"/>
    <s v="Home"/>
    <n v="59"/>
    <n v="4"/>
    <n v="236"/>
    <n v="6.95"/>
    <n v="0"/>
    <n v="24.3"/>
    <n v="267.25"/>
    <x v="1"/>
    <x v="1"/>
    <n v="2.6005612722170252E-2"/>
  </r>
  <r>
    <s v="ORD-202500053"/>
    <s v="2025-08-17 05:47:41"/>
    <s v="C9540"/>
    <s v="WA"/>
    <s v="LED Desk Lamp"/>
    <s v="Home"/>
    <n v="59"/>
    <n v="4"/>
    <n v="236"/>
    <n v="0"/>
    <n v="0"/>
    <n v="23.6"/>
    <n v="259.60000000000002"/>
    <x v="0"/>
    <x v="4"/>
    <n v="0"/>
  </r>
  <r>
    <s v="ORD-202500077"/>
    <s v="2025-10-21 10:21:08"/>
    <s v="C2070"/>
    <s v="NSW"/>
    <s v="LED Desk Lamp"/>
    <s v="Home"/>
    <n v="59"/>
    <n v="4"/>
    <n v="236"/>
    <n v="6.95"/>
    <n v="23.6"/>
    <n v="21.94"/>
    <n v="241.29"/>
    <x v="2"/>
    <x v="1"/>
    <n v="2.8803514443201127E-2"/>
  </r>
  <r>
    <s v="ORD-202500052"/>
    <s v="2025-08-26 19:20:16"/>
    <s v="C9976"/>
    <s v="ACT"/>
    <s v="USB-C Hub 7-in-1"/>
    <s v="Electronics"/>
    <n v="69"/>
    <n v="3"/>
    <n v="207"/>
    <n v="9.9499999999999993"/>
    <n v="0"/>
    <n v="21.7"/>
    <n v="238.65"/>
    <x v="0"/>
    <x v="1"/>
    <n v="4.1692855646344014E-2"/>
  </r>
  <r>
    <s v="ORD-202500013"/>
    <s v="2025-12-15 04:10:14"/>
    <s v="C8433"/>
    <s v="QLD"/>
    <s v="USB-C Hub 7-in-1"/>
    <s v="Electronics"/>
    <n v="69"/>
    <n v="3"/>
    <n v="207"/>
    <n v="9.9499999999999993"/>
    <n v="0"/>
    <n v="21.7"/>
    <n v="238.65"/>
    <x v="2"/>
    <x v="1"/>
    <n v="4.1692855646344014E-2"/>
  </r>
  <r>
    <s v="ORD-202500076"/>
    <s v="2025-01-24 01:59:06"/>
    <s v="C1200"/>
    <s v="NSW"/>
    <s v="USB-C Hub 7-in-1"/>
    <s v="Electronics"/>
    <n v="69"/>
    <n v="3"/>
    <n v="207"/>
    <n v="6.95"/>
    <n v="0"/>
    <n v="21.39"/>
    <n v="235.34"/>
    <x v="2"/>
    <x v="1"/>
    <n v="2.9531741310444462E-2"/>
  </r>
  <r>
    <s v="ORD-202500031"/>
    <s v="2025-10-03 07:45:38"/>
    <s v="C7054"/>
    <s v="SA"/>
    <s v="USB-C Hub 7-in-1"/>
    <s v="Electronics"/>
    <n v="69"/>
    <n v="3"/>
    <n v="207"/>
    <n v="0"/>
    <n v="0"/>
    <n v="20.7"/>
    <n v="227.7"/>
    <x v="1"/>
    <x v="1"/>
    <n v="0"/>
  </r>
  <r>
    <s v="ORD-202500028"/>
    <s v="2025-02-05 21:39:52"/>
    <s v="C2343"/>
    <s v="VIC"/>
    <s v="Milk Frother Pro"/>
    <s v="Kitchen"/>
    <n v="89"/>
    <n v="2"/>
    <n v="178"/>
    <n v="14.95"/>
    <n v="0"/>
    <n v="19.3"/>
    <n v="212.25"/>
    <x v="0"/>
    <x v="1"/>
    <n v="7.0435806831566541E-2"/>
  </r>
  <r>
    <s v="ORD-202500032"/>
    <s v="2025-05-26 05:44:36"/>
    <s v="C2697"/>
    <s v="WA"/>
    <s v="LED Desk Lamp"/>
    <s v="Home"/>
    <n v="59"/>
    <n v="3"/>
    <n v="177"/>
    <n v="14.95"/>
    <n v="0"/>
    <n v="19.2"/>
    <n v="211.15"/>
    <x v="0"/>
    <x v="0"/>
    <n v="7.080274686242008E-2"/>
  </r>
  <r>
    <s v="ORD-202500096"/>
    <s v="2025-08-17 19:36:32"/>
    <s v="C4912"/>
    <s v="SA"/>
    <s v="LED Desk Lamp"/>
    <s v="Home"/>
    <n v="59"/>
    <n v="3"/>
    <n v="177"/>
    <n v="14.95"/>
    <n v="0"/>
    <n v="19.2"/>
    <n v="211.15"/>
    <x v="2"/>
    <x v="3"/>
    <n v="7.080274686242008E-2"/>
  </r>
  <r>
    <s v="ORD-202500106"/>
    <s v="2025-03-22 02:41:21"/>
    <s v="C8484"/>
    <s v="WA"/>
    <s v="LED Desk Lamp"/>
    <s v="Home"/>
    <n v="59"/>
    <n v="3"/>
    <n v="177"/>
    <n v="9.9499999999999993"/>
    <n v="0"/>
    <n v="18.7"/>
    <n v="205.65"/>
    <x v="2"/>
    <x v="0"/>
    <n v="4.8383175297836124E-2"/>
  </r>
  <r>
    <s v="ORD-202500093"/>
    <s v="2025-11-28 05:36:21"/>
    <s v="C4993"/>
    <s v="NT"/>
    <s v="LED Desk Lamp"/>
    <s v="Home"/>
    <n v="59"/>
    <n v="3"/>
    <n v="177"/>
    <n v="9.9499999999999993"/>
    <n v="0"/>
    <n v="18.7"/>
    <n v="205.65"/>
    <x v="2"/>
    <x v="1"/>
    <n v="4.8383175297836124E-2"/>
  </r>
  <r>
    <s v="ORD-202500063"/>
    <s v="2025-03-06 17:14:30"/>
    <s v="C3683"/>
    <s v="NSW"/>
    <s v="Milk Frother Pro"/>
    <s v="Kitchen"/>
    <n v="89"/>
    <n v="2"/>
    <n v="178"/>
    <n v="9.9499999999999993"/>
    <n v="8.9"/>
    <n v="17.899999999999999"/>
    <n v="196.95"/>
    <x v="0"/>
    <x v="1"/>
    <n v="5.0520436659050517E-2"/>
  </r>
  <r>
    <s v="ORD-202500002"/>
    <s v="2025-01-17 01:05:05"/>
    <s v="C9928"/>
    <s v="SA"/>
    <s v="Milk Frother Pro"/>
    <s v="Kitchen"/>
    <n v="89"/>
    <n v="2"/>
    <n v="178"/>
    <n v="0"/>
    <n v="0"/>
    <n v="17.8"/>
    <n v="195.8"/>
    <x v="0"/>
    <x v="4"/>
    <n v="0"/>
  </r>
  <r>
    <s v="ORD-202500087"/>
    <s v="2025-09-23 23:43:14"/>
    <s v="C2494"/>
    <s v="NT"/>
    <s v="LED Desk Lamp"/>
    <s v="Home"/>
    <n v="59"/>
    <n v="3"/>
    <n v="177"/>
    <n v="0"/>
    <n v="0"/>
    <n v="17.7"/>
    <n v="194.7"/>
    <x v="0"/>
    <x v="1"/>
    <n v="0"/>
  </r>
  <r>
    <s v="ORD-202500082"/>
    <s v="2025-12-19 21:37:12"/>
    <s v="C2166"/>
    <s v="NT"/>
    <s v="LED Desk Lamp"/>
    <s v="Home"/>
    <n v="59"/>
    <n v="3"/>
    <n v="177"/>
    <n v="0"/>
    <n v="0"/>
    <n v="17.7"/>
    <n v="194.7"/>
    <x v="2"/>
    <x v="1"/>
    <n v="0"/>
  </r>
  <r>
    <s v="ORD-202500003"/>
    <s v="2025-08-03 08:01:33"/>
    <s v="C6574"/>
    <s v="ACT"/>
    <s v="LED Desk Lamp"/>
    <s v="Home"/>
    <n v="59"/>
    <n v="3"/>
    <n v="177"/>
    <n v="6.95"/>
    <n v="8.85"/>
    <n v="17.510000000000002"/>
    <n v="192.61"/>
    <x v="0"/>
    <x v="1"/>
    <n v="3.6083277088417007E-2"/>
  </r>
  <r>
    <s v="ORD-202500085"/>
    <s v="2025-12-25 14:39:17"/>
    <s v="C5102"/>
    <s v="TAS"/>
    <s v="Wireless Mouse"/>
    <s v="Electronics"/>
    <n v="39"/>
    <n v="4"/>
    <n v="156"/>
    <n v="14.95"/>
    <n v="0"/>
    <n v="17.09"/>
    <n v="188.04"/>
    <x v="2"/>
    <x v="3"/>
    <n v="7.950436077430334E-2"/>
  </r>
  <r>
    <s v="ORD-202500114"/>
    <s v="2025-11-23 13:31:29"/>
    <s v="C2035"/>
    <s v="SA"/>
    <s v="Milk Frother Pro"/>
    <s v="Kitchen"/>
    <n v="89"/>
    <n v="2"/>
    <n v="178"/>
    <n v="14.95"/>
    <n v="26.7"/>
    <n v="16.62"/>
    <n v="182.87"/>
    <x v="2"/>
    <x v="1"/>
    <n v="8.1752064307978337E-2"/>
  </r>
  <r>
    <s v="ORD-202500080"/>
    <s v="2025-06-06 20:42:11"/>
    <s v="C5335"/>
    <s v="SA"/>
    <s v="Portable SSD 1TB"/>
    <s v="Electronics"/>
    <n v="149"/>
    <n v="1"/>
    <n v="149"/>
    <n v="14.95"/>
    <n v="0"/>
    <n v="16.39"/>
    <n v="180.34"/>
    <x v="1"/>
    <x v="0"/>
    <n v="8.2898968614838628E-2"/>
  </r>
  <r>
    <s v="ORD-202500064"/>
    <s v="2025-06-09 03:56:08"/>
    <s v="C4249"/>
    <s v="ACT"/>
    <s v="Portable SSD 1TB"/>
    <s v="Electronics"/>
    <n v="149"/>
    <n v="1"/>
    <n v="149"/>
    <n v="14.95"/>
    <n v="0"/>
    <n v="16.39"/>
    <n v="180.34"/>
    <x v="2"/>
    <x v="3"/>
    <n v="8.2898968614838628E-2"/>
  </r>
  <r>
    <s v="ORD-202500059"/>
    <s v="2025-08-28 04:38:48"/>
    <s v="C8022"/>
    <s v="NSW"/>
    <s v="Portable SSD 1TB"/>
    <s v="Electronics"/>
    <n v="149"/>
    <n v="1"/>
    <n v="149"/>
    <n v="14.95"/>
    <n v="0"/>
    <n v="16.39"/>
    <n v="180.34"/>
    <x v="1"/>
    <x v="0"/>
    <n v="8.2898968614838628E-2"/>
  </r>
  <r>
    <s v="ORD-202500030"/>
    <s v="2025-07-22 04:45:54"/>
    <s v="C2200"/>
    <s v="NSW"/>
    <s v="Wireless Mouse"/>
    <s v="Electronics"/>
    <n v="39"/>
    <n v="4"/>
    <n v="156"/>
    <n v="6.95"/>
    <n v="0"/>
    <n v="16.29"/>
    <n v="179.24"/>
    <x v="0"/>
    <x v="0"/>
    <n v="3.877482704753403E-2"/>
  </r>
  <r>
    <s v="ORD-202500105"/>
    <s v="2025-08-25 23:13:31"/>
    <s v="C9955"/>
    <s v="WA"/>
    <s v="Wireless Mouse"/>
    <s v="Electronics"/>
    <n v="39"/>
    <n v="4"/>
    <n v="156"/>
    <n v="0"/>
    <n v="0"/>
    <n v="15.6"/>
    <n v="171.6"/>
    <x v="2"/>
    <x v="2"/>
    <n v="0"/>
  </r>
  <r>
    <s v="ORD-202500115"/>
    <s v="2025-11-22 16:54:12"/>
    <s v="C9071"/>
    <s v="WA"/>
    <s v="Wireless Mouse"/>
    <s v="Electronics"/>
    <n v="39"/>
    <n v="4"/>
    <n v="156"/>
    <n v="0"/>
    <n v="0"/>
    <n v="15.6"/>
    <n v="171.6"/>
    <x v="1"/>
    <x v="1"/>
    <n v="0"/>
  </r>
  <r>
    <s v="ORD-202500016"/>
    <s v="2025-01-30 08:46:11"/>
    <s v="C3103"/>
    <s v="QLD"/>
    <s v="Portable SSD 1TB"/>
    <s v="Electronics"/>
    <n v="149"/>
    <n v="1"/>
    <n v="149"/>
    <n v="0"/>
    <n v="0"/>
    <n v="14.9"/>
    <n v="163.9"/>
    <x v="1"/>
    <x v="0"/>
    <n v="0"/>
  </r>
  <r>
    <s v="ORD-202500101"/>
    <s v="2025-10-05 01:18:25"/>
    <s v="C2480"/>
    <s v="SA"/>
    <s v="Portable SSD 1TB"/>
    <s v="Electronics"/>
    <n v="149"/>
    <n v="1"/>
    <n v="149"/>
    <n v="0"/>
    <n v="0"/>
    <n v="14.9"/>
    <n v="163.9"/>
    <x v="2"/>
    <x v="0"/>
    <n v="0"/>
  </r>
  <r>
    <s v="ORD-202500034"/>
    <s v="2025-04-15 23:05:30"/>
    <s v="C5533"/>
    <s v="ACT"/>
    <s v="Wireless Mouse"/>
    <s v="Electronics"/>
    <n v="39"/>
    <n v="4"/>
    <n v="156"/>
    <n v="0"/>
    <n v="7.8"/>
    <n v="14.82"/>
    <n v="163.02000000000001"/>
    <x v="1"/>
    <x v="4"/>
    <n v="0"/>
  </r>
  <r>
    <s v="ORD-202500019"/>
    <s v="2025-01-11 21:25:10"/>
    <s v="C4750"/>
    <s v="VIC"/>
    <s v="USB-C Hub 7-in-1"/>
    <s v="Electronics"/>
    <n v="69"/>
    <n v="2"/>
    <n v="138"/>
    <n v="6.95"/>
    <n v="0"/>
    <n v="14.49"/>
    <n v="159.44"/>
    <x v="0"/>
    <x v="3"/>
    <n v="4.3590065228299051E-2"/>
  </r>
  <r>
    <s v="ORD-202500067"/>
    <s v="2025-08-10 13:11:12"/>
    <s v="C9817"/>
    <s v="WA"/>
    <s v="LED Desk Lamp"/>
    <s v="Home"/>
    <n v="59"/>
    <n v="2"/>
    <n v="118"/>
    <n v="14.95"/>
    <n v="0"/>
    <n v="13.29"/>
    <n v="146.24"/>
    <x v="0"/>
    <x v="0"/>
    <n v="0.1022292122538293"/>
  </r>
  <r>
    <s v="ORD-202500047"/>
    <s v="2025-08-27 16:05:05"/>
    <s v="C9445"/>
    <s v="WA"/>
    <s v="LED Desk Lamp"/>
    <s v="Home"/>
    <n v="59"/>
    <n v="2"/>
    <n v="118"/>
    <n v="14.95"/>
    <n v="0"/>
    <n v="13.29"/>
    <n v="146.24"/>
    <x v="1"/>
    <x v="3"/>
    <n v="0.1022292122538293"/>
  </r>
  <r>
    <s v="ORD-202500014"/>
    <s v="2025-01-02 09:35:22"/>
    <s v="C3504"/>
    <s v="SA"/>
    <s v="USB-C Hub 7-in-1"/>
    <s v="Electronics"/>
    <n v="69"/>
    <n v="2"/>
    <n v="138"/>
    <n v="6.95"/>
    <n v="13.8"/>
    <n v="13.12"/>
    <n v="144.27000000000001"/>
    <x v="0"/>
    <x v="0"/>
    <n v="4.8173563457406247E-2"/>
  </r>
  <r>
    <s v="ORD-202500070"/>
    <s v="2025-05-13 12:23:28"/>
    <s v="C9004"/>
    <s v="ACT"/>
    <s v="Wireless Mouse"/>
    <s v="Electronics"/>
    <n v="39"/>
    <n v="3"/>
    <n v="117"/>
    <n v="14.95"/>
    <n v="5.85"/>
    <n v="12.61"/>
    <n v="138.71"/>
    <x v="1"/>
    <x v="4"/>
    <n v="0.10777881911902529"/>
  </r>
  <r>
    <s v="ORD-202500017"/>
    <s v="2025-12-04 17:18:16"/>
    <s v="C6107"/>
    <s v="SA"/>
    <s v="USB-C Hub 7-in-1"/>
    <s v="Electronics"/>
    <n v="69"/>
    <n v="2"/>
    <n v="138"/>
    <n v="0"/>
    <n v="13.8"/>
    <n v="12.42"/>
    <n v="136.62"/>
    <x v="1"/>
    <x v="3"/>
    <n v="0"/>
  </r>
  <r>
    <s v="ORD-202500112"/>
    <s v="2025-05-12 17:32:36"/>
    <s v="C6992"/>
    <s v="ACT"/>
    <s v="Wireless Mouse"/>
    <s v="Electronics"/>
    <n v="39"/>
    <n v="3"/>
    <n v="117"/>
    <n v="9.9499999999999993"/>
    <n v="5.85"/>
    <n v="12.11"/>
    <n v="133.21"/>
    <x v="1"/>
    <x v="0"/>
    <n v="7.4694092035132484E-2"/>
  </r>
  <r>
    <s v="ORD-202500026"/>
    <s v="2025-12-23 20:14:05"/>
    <s v="C6138"/>
    <s v="VIC"/>
    <s v="LED Desk Lamp"/>
    <s v="Home"/>
    <n v="59"/>
    <n v="2"/>
    <n v="118"/>
    <n v="0"/>
    <n v="0"/>
    <n v="11.8"/>
    <n v="129.80000000000001"/>
    <x v="1"/>
    <x v="1"/>
    <n v="0"/>
  </r>
  <r>
    <s v="ORD-202500073"/>
    <s v="2025-12-26 16:31:13"/>
    <s v="C2958"/>
    <s v="TAS"/>
    <s v="Wireless Mouse"/>
    <s v="Electronics"/>
    <n v="39"/>
    <n v="3"/>
    <n v="117"/>
    <n v="0"/>
    <n v="0"/>
    <n v="11.7"/>
    <n v="128.69999999999999"/>
    <x v="1"/>
    <x v="0"/>
    <n v="0"/>
  </r>
  <r>
    <s v="ORD-202500033"/>
    <s v="2025-03-10 09:37:44"/>
    <s v="C6617"/>
    <s v="SA"/>
    <s v="Milk Frother Pro"/>
    <s v="Kitchen"/>
    <n v="89"/>
    <n v="1"/>
    <n v="89"/>
    <n v="6.95"/>
    <n v="0"/>
    <n v="9.6"/>
    <n v="105.55"/>
    <x v="0"/>
    <x v="0"/>
    <n v="6.5845570819516822E-2"/>
  </r>
  <r>
    <s v="ORD-202500062"/>
    <s v="2025-04-25 23:40:15"/>
    <s v="C4908"/>
    <s v="QLD"/>
    <s v="Milk Frother Pro"/>
    <s v="Kitchen"/>
    <n v="89"/>
    <n v="1"/>
    <n v="89"/>
    <n v="6.95"/>
    <n v="0"/>
    <n v="9.6"/>
    <n v="105.55"/>
    <x v="1"/>
    <x v="3"/>
    <n v="6.5845570819516822E-2"/>
  </r>
  <r>
    <s v="ORD-202500008"/>
    <s v="2025-10-01 08:54:47"/>
    <s v="C1916"/>
    <s v="TAS"/>
    <s v="Reusable Coffee Cup 12oz"/>
    <s v="Kitchen"/>
    <n v="19.95"/>
    <n v="4"/>
    <n v="79.8"/>
    <n v="14.95"/>
    <n v="0"/>
    <n v="9.4700000000000006"/>
    <n v="104.22"/>
    <x v="1"/>
    <x v="5"/>
    <n v="0.1434465553636538"/>
  </r>
  <r>
    <s v="ORD-202500022"/>
    <s v="2025-08-28 01:58:20"/>
    <s v="C4116"/>
    <s v="SA"/>
    <s v="Milk Frother Pro"/>
    <s v="Kitchen"/>
    <n v="89"/>
    <n v="1"/>
    <n v="89"/>
    <n v="9.9499999999999993"/>
    <n v="4.45"/>
    <n v="9.4499999999999993"/>
    <n v="103.95"/>
    <x v="1"/>
    <x v="0"/>
    <n v="9.5719095719095704E-2"/>
  </r>
  <r>
    <s v="ORD-202500083"/>
    <s v="2025-12-18 08:29:55"/>
    <s v="C3330"/>
    <s v="WA"/>
    <s v="Wireless Mouse"/>
    <s v="Electronics"/>
    <n v="39"/>
    <n v="2"/>
    <n v="78"/>
    <n v="14.95"/>
    <n v="0"/>
    <n v="9.2899999999999991"/>
    <n v="102.24"/>
    <x v="1"/>
    <x v="3"/>
    <n v="0.14622456964006258"/>
  </r>
  <r>
    <s v="ORD-202500012"/>
    <s v="2025-03-20 22:50:40"/>
    <s v="C1188"/>
    <s v="WA"/>
    <s v="Reusable Coffee Cup 12oz"/>
    <s v="Kitchen"/>
    <n v="19.95"/>
    <n v="4"/>
    <n v="79.8"/>
    <n v="9.9499999999999993"/>
    <n v="0"/>
    <n v="8.9700000000000006"/>
    <n v="98.72"/>
    <x v="2"/>
    <x v="4"/>
    <n v="0.100790113452188"/>
  </r>
  <r>
    <s v="ORD-202500098"/>
    <s v="2025-12-06 23:44:21"/>
    <s v="C2644"/>
    <s v="TAS"/>
    <s v="Reusable Coffee Cup 12oz"/>
    <s v="Kitchen"/>
    <n v="19.95"/>
    <n v="4"/>
    <n v="79.8"/>
    <n v="6.95"/>
    <n v="0"/>
    <n v="8.68"/>
    <n v="95.43"/>
    <x v="0"/>
    <x v="3"/>
    <n v="7.282825107408572E-2"/>
  </r>
  <r>
    <s v="ORD-202500039"/>
    <s v="2025-12-09 09:02:07"/>
    <s v="C4644"/>
    <s v="NT"/>
    <s v="Wireless Mouse"/>
    <s v="Electronics"/>
    <n v="39"/>
    <n v="2"/>
    <n v="78"/>
    <n v="6.95"/>
    <n v="0"/>
    <n v="8.5"/>
    <n v="93.45"/>
    <x v="1"/>
    <x v="1"/>
    <n v="7.4371321562332796E-2"/>
  </r>
  <r>
    <s v="ORD-202500091"/>
    <s v="2025-01-27 07:24:40"/>
    <s v="C4920"/>
    <s v="VIC"/>
    <s v="Wireless Mouse"/>
    <s v="Electronics"/>
    <n v="39"/>
    <n v="2"/>
    <n v="78"/>
    <n v="9.9499999999999993"/>
    <n v="7.8"/>
    <n v="8.02"/>
    <n v="88.17"/>
    <x v="1"/>
    <x v="0"/>
    <n v="0.11285017579675626"/>
  </r>
  <r>
    <s v="ORD-202500078"/>
    <s v="2025-07-25 17:54:14"/>
    <s v="C2940"/>
    <s v="SA"/>
    <s v="Milk Frother Pro"/>
    <s v="Kitchen"/>
    <n v="89"/>
    <n v="1"/>
    <n v="89"/>
    <n v="0"/>
    <n v="8.9"/>
    <n v="8.01"/>
    <n v="88.11"/>
    <x v="1"/>
    <x v="0"/>
    <n v="0"/>
  </r>
  <r>
    <s v="ORD-202500025"/>
    <s v="2025-07-25 02:08:05"/>
    <s v="C7930"/>
    <s v="WA"/>
    <s v="Reusable Coffee Cup 12oz"/>
    <s v="Kitchen"/>
    <n v="19.95"/>
    <n v="4"/>
    <n v="79.8"/>
    <n v="0"/>
    <n v="0"/>
    <n v="7.98"/>
    <n v="87.78"/>
    <x v="2"/>
    <x v="3"/>
    <n v="0"/>
  </r>
  <r>
    <s v="ORD-202500051"/>
    <s v="2025-08-06 07:58:03"/>
    <s v="C3184"/>
    <s v="NT"/>
    <s v="Reusable Coffee Cup 12oz"/>
    <s v="Kitchen"/>
    <n v="19.95"/>
    <n v="4"/>
    <n v="79.8"/>
    <n v="0"/>
    <n v="0"/>
    <n v="7.98"/>
    <n v="87.78"/>
    <x v="1"/>
    <x v="4"/>
    <n v="0"/>
  </r>
  <r>
    <s v="ORD-202500094"/>
    <s v="2025-08-22 20:04:15"/>
    <s v="C2143"/>
    <s v="QLD"/>
    <s v="Reusable Coffee Cup 12oz"/>
    <s v="Kitchen"/>
    <n v="19.95"/>
    <n v="4"/>
    <n v="79.8"/>
    <n v="0"/>
    <n v="0"/>
    <n v="7.98"/>
    <n v="87.78"/>
    <x v="0"/>
    <x v="1"/>
    <n v="0"/>
  </r>
  <r>
    <s v="ORD-202500023"/>
    <s v="2025-10-02 16:20:00"/>
    <s v="C2604"/>
    <s v="NT"/>
    <s v="Reusable Coffee Cup 12oz"/>
    <s v="Kitchen"/>
    <n v="19.95"/>
    <n v="4"/>
    <n v="79.8"/>
    <n v="0"/>
    <n v="0"/>
    <n v="7.98"/>
    <n v="87.78"/>
    <x v="1"/>
    <x v="3"/>
    <n v="0"/>
  </r>
  <r>
    <s v="ORD-202500005"/>
    <s v="2025-01-23 16:43:37"/>
    <s v="C4150"/>
    <s v="TAS"/>
    <s v="USB-C Hub 7-in-1"/>
    <s v="Electronics"/>
    <n v="69"/>
    <n v="1"/>
    <n v="69"/>
    <n v="9.9499999999999993"/>
    <n v="0"/>
    <n v="7.9"/>
    <n v="86.85"/>
    <x v="2"/>
    <x v="0"/>
    <n v="0.11456534254461716"/>
  </r>
  <r>
    <s v="ORD-202500015"/>
    <s v="2025-07-11 05:52:54"/>
    <s v="C4923"/>
    <s v="WA"/>
    <s v="USB-C Hub 7-in-1"/>
    <s v="Electronics"/>
    <n v="69"/>
    <n v="1"/>
    <n v="69"/>
    <n v="9.9499999999999993"/>
    <n v="0"/>
    <n v="7.9"/>
    <n v="86.85"/>
    <x v="2"/>
    <x v="0"/>
    <n v="0.11456534254461716"/>
  </r>
  <r>
    <s v="ORD-202500089"/>
    <s v="2025-12-06 14:34:48"/>
    <s v="C9431"/>
    <s v="ACT"/>
    <s v="USB-C Hub 7-in-1"/>
    <s v="Electronics"/>
    <n v="69"/>
    <n v="1"/>
    <n v="69"/>
    <n v="9.9499999999999993"/>
    <n v="0"/>
    <n v="7.9"/>
    <n v="86.85"/>
    <x v="1"/>
    <x v="5"/>
    <n v="0.11456534254461716"/>
  </r>
  <r>
    <s v="ORD-202500024"/>
    <s v="2025-01-26 23:44:37"/>
    <s v="C4502"/>
    <s v="NT"/>
    <s v="USB-C Hub 7-in-1"/>
    <s v="Electronics"/>
    <n v="69"/>
    <n v="1"/>
    <n v="69"/>
    <n v="6.95"/>
    <n v="0"/>
    <n v="7.6"/>
    <n v="83.55"/>
    <x v="2"/>
    <x v="3"/>
    <n v="8.3183722321962902E-2"/>
  </r>
  <r>
    <s v="ORD-202500007"/>
    <s v="2025-11-22 13:16:59"/>
    <s v="C3803"/>
    <s v="NSW"/>
    <s v="Reusable Coffee Cup 12oz"/>
    <s v="Kitchen"/>
    <n v="19.95"/>
    <n v="3"/>
    <n v="59.85"/>
    <n v="14.95"/>
    <n v="0"/>
    <n v="7.48"/>
    <n v="82.28"/>
    <x v="0"/>
    <x v="0"/>
    <n v="0.1816966456003889"/>
  </r>
  <r>
    <s v="ORD-202500084"/>
    <s v="2025-02-06 02:10:16"/>
    <s v="C5982"/>
    <s v="NT"/>
    <s v="Reusable Coffee Cup 12oz"/>
    <s v="Kitchen"/>
    <n v="19.95"/>
    <n v="3"/>
    <n v="59.85"/>
    <n v="14.95"/>
    <n v="5.99"/>
    <n v="6.88"/>
    <n v="75.69"/>
    <x v="1"/>
    <x v="0"/>
    <n v="0.19751618443651736"/>
  </r>
  <r>
    <s v="ORD-202500042"/>
    <s v="2025-03-01 09:30:37"/>
    <s v="C8149"/>
    <s v="TAS"/>
    <s v="Reusable Coffee Cup 12oz"/>
    <s v="Kitchen"/>
    <n v="19.95"/>
    <n v="3"/>
    <n v="59.85"/>
    <n v="0"/>
    <n v="0"/>
    <n v="5.99"/>
    <n v="65.84"/>
    <x v="2"/>
    <x v="3"/>
    <n v="0"/>
  </r>
  <r>
    <s v="ORD-202500092"/>
    <s v="2025-12-30 05:45:58"/>
    <s v="C2924"/>
    <s v="NT"/>
    <s v="Wireless Mouse"/>
    <s v="Electronics"/>
    <n v="39"/>
    <n v="1"/>
    <n v="39"/>
    <n v="6.95"/>
    <n v="0"/>
    <n v="4.5999999999999996"/>
    <n v="50.55"/>
    <x v="1"/>
    <x v="1"/>
    <n v="0.1374876360039565"/>
  </r>
  <r>
    <s v="ORD-202500055"/>
    <s v="2025-10-04 02:56:01"/>
    <s v="C2052"/>
    <s v="SA"/>
    <s v="Reusable Coffee Cup 12oz"/>
    <s v="Kitchen"/>
    <n v="19.95"/>
    <n v="2"/>
    <n v="39.9"/>
    <n v="0"/>
    <n v="0"/>
    <n v="3.99"/>
    <n v="43.89"/>
    <x v="0"/>
    <x v="1"/>
    <n v="0"/>
  </r>
  <r>
    <s v="ORD-202500081"/>
    <s v="2025-12-05 02:57:21"/>
    <s v="C8381"/>
    <s v="ACT"/>
    <s v="Reusable Coffee Cup 12oz"/>
    <s v="Kitchen"/>
    <n v="19.95"/>
    <n v="2"/>
    <n v="39.9"/>
    <n v="0"/>
    <n v="0"/>
    <n v="3.99"/>
    <n v="43.89"/>
    <x v="1"/>
    <x v="5"/>
    <n v="0"/>
  </r>
  <r>
    <s v="ORD-202500120"/>
    <s v="2025-06-20 08:52:05"/>
    <s v="C4817"/>
    <s v="SA"/>
    <s v="Reusable Coffee Cup 12oz"/>
    <s v="Kitchen"/>
    <n v="19.95"/>
    <n v="2"/>
    <n v="39.9"/>
    <n v="0"/>
    <n v="2"/>
    <n v="3.79"/>
    <n v="41.69"/>
    <x v="0"/>
    <x v="1"/>
    <n v="0"/>
  </r>
  <r>
    <s v="ORD-202500036"/>
    <s v="2025-02-27 02:44:22"/>
    <s v="C1685"/>
    <s v="QLD"/>
    <s v="Reusable Coffee Cup 12oz"/>
    <s v="Kitchen"/>
    <n v="19.95"/>
    <n v="1"/>
    <n v="19.95"/>
    <n v="14.95"/>
    <n v="0"/>
    <n v="3.49"/>
    <n v="38.39"/>
    <x v="2"/>
    <x v="1"/>
    <n v="0.38942432925240944"/>
  </r>
  <r>
    <s v="ORD-202500060"/>
    <s v="2025-03-11 16:48:35"/>
    <s v="C6529"/>
    <s v="TAS"/>
    <s v="Reusable Coffee Cup 12oz"/>
    <s v="Kitchen"/>
    <n v="19.95"/>
    <n v="1"/>
    <n v="19.95"/>
    <n v="0"/>
    <n v="0"/>
    <n v="2"/>
    <n v="21.95"/>
    <x v="2"/>
    <x v="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1F2EB-54BC-4A24-8781-FF9069FA033B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9" firstHeaderRow="1" firstDataRow="1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dataField="1" compact="0" numFmtId="165" outline="0" showAll="0"/>
    <pivotField compact="0" outline="0" showAll="0"/>
    <pivotField axis="axisRow" compact="0" outline="0" showAll="0">
      <items count="7">
        <item x="5"/>
        <item x="1"/>
        <item x="0"/>
        <item x="4"/>
        <item x="2"/>
        <item x="3"/>
        <item t="default"/>
      </items>
    </pivotField>
    <pivotField compact="0" numFmtId="164" outline="0" showAll="0"/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Order Total (AUD)" fld="12" baseField="0" baseItem="0" numFmtId="16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F3B775-0EC8-4740-834F-63F322D9BB6A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7" firstHeaderRow="1" firstDataRow="2" firstDataCol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compact="0" numFmtId="165" outline="0" showAll="0"/>
    <pivotField axis="axisRow" compact="0" outline="0" showAll="0">
      <items count="4">
        <item x="0"/>
        <item x="2"/>
        <item x="1"/>
        <item t="default"/>
      </items>
    </pivotField>
    <pivotField axis="axisCol" compact="0" outline="0" showAll="0">
      <items count="7">
        <item x="5"/>
        <item h="1" x="1"/>
        <item h="1" x="0"/>
        <item h="1" x="4"/>
        <item h="1" x="2"/>
        <item h="1" x="3"/>
        <item t="default"/>
      </items>
    </pivotField>
    <pivotField compact="0" numFmtId="164" outline="0" showAll="0"/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14"/>
  </colFields>
  <colItems count="2">
    <i>
      <x/>
    </i>
    <i t="grand">
      <x/>
    </i>
  </colItems>
  <dataFields count="1">
    <dataField name="Count of Ord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2" c="12">
    <v t="s"/>
    <v t="s">Order ID</v>
    <v t="s">Order Date</v>
    <v t="s">Customer ID</v>
    <v t="s">Customer State</v>
    <v t="s">Product Name</v>
    <v t="s">...</v>
    <v t="s">GST (AUD)</v>
    <v t="s">Order Total (AUD)</v>
    <v t="s">Shipping Method</v>
    <v t="s">Status</v>
    <v t="s">Shipping % of Order</v>
    <v>0</v>
    <v t="s">ORD-202500072</v>
    <v t="s">2025-06-06 21:10:25</v>
    <v t="s">C6764</v>
    <v t="s">TAS</v>
    <v t="s">Standing Desk - Walnut 120cm</v>
    <v t="s">...</v>
    <v>280.58999999999997</v>
    <v>3086.54</v>
    <v t="s">Click &amp; Collect</v>
    <v t="s">Paid</v>
    <v>3.2236744056451561E-3</v>
    <v>1</v>
    <v t="s">ORD-202500018</v>
    <v t="s">2025-07-24 23:39:40</v>
    <v t="s">C6539</v>
    <v t="s">NSW</v>
    <v t="s">Standing Desk - Walnut 120cm</v>
    <v t="s">...</v>
    <v>280.58999999999997</v>
    <v>3086.54</v>
    <v t="s">Standard</v>
    <v t="s">Delivered</v>
    <v>3.2236744056451561E-3</v>
    <v>2</v>
    <v t="s">ORD-202500009</v>
    <v t="s">2025-04-28 01:10:07</v>
    <v t="s">C4483</v>
    <v t="s">TAS</v>
    <v t="s">Standing Desk - Walnut 120cm</v>
    <v t="s">...</v>
    <v>279.60000000000002</v>
    <v>3075.6</v>
    <v t="s">Click &amp; Collect</v>
    <v t="s">Delivered</v>
    <v>0</v>
    <v>3</v>
    <v t="s">ORD-202500056</v>
    <v t="s">2025-08-01 14:50:24</v>
    <v t="s">C7232</v>
    <v t="s">VIC</v>
    <v t="s">Standing Desk - Walnut 120cm</v>
    <v t="s">...</v>
    <v>252.34</v>
    <v>2775.69</v>
    <v t="s">Click &amp; Collect</v>
    <v t="s">Refunded</v>
    <v>2.5038819176493054E-3</v>
    <v>4</v>
    <v t="s">ORD-202500100</v>
    <v t="s">2025-08-29 09:38:57</v>
    <v t="s">C8994</v>
    <v t="s">TAS</v>
    <v t="s">Standing Desk - Walnut 120cm</v>
    <v t="s">...</v>
    <v>238.65</v>
    <v>2625.2</v>
    <v t="s">Express</v>
    <v t="s">Paid</v>
    <v>3.7901874142922446E-3</v>
    <v t="s">...</v>
    <v t="s">...</v>
    <v t="s">...</v>
    <v t="s">...</v>
    <v t="s">...</v>
    <v t="s">...</v>
    <v t="s">...</v>
    <v t="s">...</v>
    <v t="s">...</v>
    <v t="s">...</v>
    <v t="s">...</v>
    <v t="s">...</v>
    <v>115</v>
    <v t="s">ORD-202500055</v>
    <v t="s">2025-10-04 02:56:01</v>
    <v t="s">C2052</v>
    <v t="s">SA</v>
    <v t="s">Reusable Coffee Cup 12oz</v>
    <v t="s">...</v>
    <v>3.99</v>
    <v>43.89</v>
    <v t="s">Click &amp; Collect</v>
    <v t="s">Delivered</v>
    <v>0</v>
    <v>116</v>
    <v t="s">ORD-202500081</v>
    <v t="s">2025-12-05 02:57:21</v>
    <v t="s">C8381</v>
    <v t="s">ACT</v>
    <v t="s">Reusable Coffee Cup 12oz</v>
    <v t="s">...</v>
    <v>3.99</v>
    <v>43.89</v>
    <v t="s">Standard</v>
    <v t="s">Cancelled</v>
    <v>0</v>
    <v>117</v>
    <v t="s">ORD-202500120</v>
    <v t="s">2025-06-20 08:52:05</v>
    <v t="s">C4817</v>
    <v t="s">SA</v>
    <v t="s">Reusable Coffee Cup 12oz</v>
    <v t="s">...</v>
    <v>3.79</v>
    <v>41.69</v>
    <v t="s">Click &amp; Collect</v>
    <v t="s">Delivered</v>
    <v>0</v>
    <v>118</v>
    <v t="s">ORD-202500036</v>
    <v t="s">2025-02-27 02:44:22</v>
    <v t="s">C1685</v>
    <v t="s">QLD</v>
    <v t="s">Reusable Coffee Cup 12oz</v>
    <v t="s">...</v>
    <v>3.49</v>
    <v>38.39</v>
    <v t="s">Express</v>
    <v t="s">Delivered</v>
    <v>0.38942432925240944</v>
    <v>119</v>
    <v t="s">ORD-202500060</v>
    <v t="s">2025-03-11 16:48:35</v>
    <v t="s">C6529</v>
    <v t="s">TAS</v>
    <v t="s">Reusable Coffee Cup 12oz</v>
    <v t="s">...</v>
    <v>2</v>
    <v>21.95</v>
    <v t="s">Express</v>
    <v t="s">Shipped</v>
    <v>0</v>
  </a>
  <a r="11" c="2">
    <v t="s">Order ID</v>
    <v>0</v>
    <v t="s">Order Date</v>
    <v>0</v>
    <v t="s">Customer ID</v>
    <v>0</v>
    <v t="s">Customer State</v>
    <v>0</v>
    <v t="s">Product Name</v>
    <v>0</v>
    <v t="s">...</v>
    <v t="s">...</v>
    <v t="s">Status</v>
    <v>0</v>
    <v t="s">Shipping % of Order</v>
    <v>0</v>
    <v t="s">Order Year</v>
    <v>0</v>
    <v t="s">Order Month</v>
    <v>0</v>
    <v t="s">Order Day</v>
    <v>0</v>
  </a>
  <a r="9" c="9">
    <v t="s"/>
    <v t="s">count</v>
    <v t="s">mean</v>
    <v t="s">std</v>
    <v t="s">min</v>
    <v t="s">25%</v>
    <v t="s">50%</v>
    <v t="s">75%</v>
    <v t="s">max</v>
    <v t="s">Unit Price (AUD)</v>
    <v>120</v>
    <v>210.03541666666663</v>
    <v>220.48399562679381</v>
    <v>19.95</v>
    <v>59</v>
    <v>89</v>
    <v>349</v>
    <v>699</v>
    <v t="s">Quantity</v>
    <v>120</v>
    <v>2.6749999999999998</v>
    <v>1.0781442194730693</v>
    <v>1</v>
    <v>2</v>
    <v>3</v>
    <v>4</v>
    <v>4</v>
    <v t="s">Subtotal (AUD)</v>
    <v>120</v>
    <v>563.34791666666672</v>
    <v>692.11448849500277</v>
    <v>19.95</v>
    <v>117.75</v>
    <v>207</v>
    <v>807.75</v>
    <v>2796</v>
    <v t="s">Shipping (AUD)</v>
    <v>120</v>
    <v>6.9329166666666682</v>
    <v>5.4778104556433131</v>
    <v>0</v>
    <v>0</v>
    <v>6.95</v>
    <v>9.9499999999999993</v>
    <v>14.95</v>
    <v t="s">Discount (AUD)</v>
    <v>120</v>
    <v>13.386583333333334</v>
    <v>51.357350083080021</v>
    <v>0</v>
    <v>0</v>
    <v>0</v>
    <v>0</v>
    <v>419.4</v>
    <v t="s">GST (AUD)</v>
    <v>120</v>
    <v>55.690583333333343</v>
    <v>67.22030593436007</v>
    <v>2</v>
    <v>12.342499999999999</v>
    <v>21.7</v>
    <v>74.430000000000007</v>
    <v>280.58999999999997</v>
    <v t="s">Order Total (AUD)</v>
    <v>120</v>
    <v>612.58483333333322</v>
    <v>739.42811746474126</v>
    <v>21.95</v>
    <v>135.76750000000001</v>
    <v>238.65</v>
    <v>818.73</v>
    <v>3086.54</v>
    <v t="s">Shipping % of Order</v>
    <v>120</v>
    <v>3.5516473953247085E-2</v>
    <v>5.4333696463970696E-2</v>
    <v>0</v>
    <v>0</v>
    <v>1.2261685310582353E-2</v>
    <v>5.1368023935094209E-2</v>
    <v>0.38942432925240944</v>
  </a>
  <a r="2">
    <v>790</v>
    <v>1790</v>
  </a>
  <a r="13" c="10">
    <v t="s"/>
    <v t="s">Customer State</v>
    <v t="s">Shipping Method</v>
    <v t="s">Order Total (AUD)</v>
    <v t="s">Order Total (AUD)</v>
    <v t="s">Order Total (AUD)</v>
    <v t="s">Discount (AUD)</v>
    <v t="s">Discount (AUD)</v>
    <v t="s">Shipping (AUD)</v>
    <v t="s">Shipping (AUD)</v>
    <v t="s"/>
    <v t="s"/>
    <v t="s"/>
    <v t="s">mean</v>
    <v t="s">sum</v>
    <v t="s">count</v>
    <v t="s">mean</v>
    <v t="s">sum</v>
    <v t="s">mean</v>
    <v t="s">sum</v>
    <v>0</v>
    <v t="s">ACT</v>
    <v t="s">Click &amp; Collect</v>
    <v>739.74333333333334</v>
    <v>4438.46</v>
    <v>6</v>
    <v>1.4749999999999999</v>
    <v>8.85</v>
    <v>5.6333333333333329</v>
    <v>33.799999999999997</v>
    <v>1</v>
    <v t="s">ACT</v>
    <v t="s">Express</v>
    <v>868.96333333333325</v>
    <v>2606.89</v>
    <v>3</v>
    <v>0</v>
    <v>0</v>
    <v>8.2999999999999989</v>
    <v>24.9</v>
    <v>2</v>
    <v t="s">ACT</v>
    <v t="s">Standard</v>
    <v>332.49125000000004</v>
    <v>2659.9300000000003</v>
    <v>8</v>
    <v>2.4375</v>
    <v>19.5</v>
    <v>7.3374999999999995</v>
    <v>58.699999999999996</v>
    <v>3</v>
    <v t="s">NSW</v>
    <v t="s">Click &amp; Collect</v>
    <v>282.63</v>
    <v>1130.52</v>
    <v>4</v>
    <v>2.2250000000000001</v>
    <v>8.9</v>
    <v>11.7</v>
    <v>46.8</v>
    <v>4</v>
    <v t="s">NSW</v>
    <v t="s">Express</v>
    <v>425.22333333333336</v>
    <v>1275.67</v>
    <v>3</v>
    <v>49.716666666666669</v>
    <v>149.15</v>
    <v>9.6166666666666671</v>
    <v>28.85</v>
    <v t="s">...</v>
    <v t="s">...</v>
    <v t="s">...</v>
    <v t="s">...</v>
    <v t="s">...</v>
    <v t="s">...</v>
    <v t="s">...</v>
    <v t="s">...</v>
    <v t="s">...</v>
    <v t="s">...</v>
    <v>18</v>
    <v t="s">VIC</v>
    <v t="s">Click &amp; Collect</v>
    <v>1142.056</v>
    <v>5710.28</v>
    <v>5</v>
    <v>55.92</v>
    <v>279.60000000000002</v>
    <v>9.15</v>
    <v>45.75</v>
    <v>19</v>
    <v t="s">VIC</v>
    <v t="s">Standard</v>
    <v>457.44499999999999</v>
    <v>2744.67</v>
    <v>6</v>
    <v>8.2750000000000004</v>
    <v>49.65</v>
    <v>6.1333333333333329</v>
    <v>36.799999999999997</v>
    <v>20</v>
    <v t="s">WA</v>
    <v t="s">Click &amp; Collect</v>
    <v>677.14125000000001</v>
    <v>5417.13</v>
    <v>8</v>
    <v>12.768750000000001</v>
    <v>102.15</v>
    <v>6.2249999999999996</v>
    <v>49.8</v>
    <v>21</v>
    <v t="s">WA</v>
    <v t="s">Express</v>
    <v>435.25124999999997</v>
    <v>3482.0099999999998</v>
    <v>8</v>
    <v>4.3624999999999998</v>
    <v>34.9</v>
    <v>5.84375</v>
    <v>46.75</v>
    <v>22</v>
    <v t="s">WA</v>
    <v t="s">Standard</v>
    <v>140.02666666666667</v>
    <v>420.08</v>
    <v>3</v>
    <v>0</v>
    <v>0</v>
    <v>9.9666666666666668</v>
    <v>29.9</v>
  </a>
  <a r="9" c="9">
    <v t="s"/>
    <v t="s">Unit Price (AUD)</v>
    <v t="s">Quantity</v>
    <v t="s">Subtotal (AUD)</v>
    <v t="s">Shipping (AUD)</v>
    <v t="s">Discount (AUD)</v>
    <v t="s">GST (AUD)</v>
    <v t="s">Order Total (AUD)</v>
    <v t="s">Shipping % of Order</v>
    <v t="s">Unit Price (AUD)</v>
    <v>1</v>
    <v>6.376619477705606E-3</v>
    <v>0.88330268291646374</v>
    <v>4.9827596370969458E-2</v>
    <v>0.31305401192620813</v>
    <v>0.88595354970074169</v>
    <v>0.88594950529686722</v>
    <v>-0.3726126474239782</v>
    <v t="s">Quantity</v>
    <v>6.376619477705606E-3</v>
    <v>1</v>
    <v>0.32268477514314253</v>
    <v>-0.19609639409917198</v>
    <v>0.13242720401165342</v>
    <v>0.32052223231685412</v>
    <v>0.32052489735740253</v>
    <v>-0.30251026788917124</v>
    <v t="s">Subtotal (AUD)</v>
    <v>0.88330268291646374</v>
    <v>0.32268477514314253</v>
    <v>1</v>
    <v>-2.7603209659871984E-2</v>
    <v>0.41636933477935534</v>
    <v>0.99757801835233295</v>
    <v>0.99757791165766141</v>
    <v>-0.3746989698102014</v>
    <v t="s">Shipping (AUD)</v>
    <v>4.9827596370969458E-2</v>
    <v>-0.19609639409917198</v>
    <v>-2.7603209659871984E-2</v>
    <v>1</v>
    <v>3.1227360151495468E-2</v>
    <v>-2.2659328818977077E-2</v>
    <v>-2.265763495620364E-2</v>
    <v>0.59312878975640115</v>
    <v t="s">Discount (AUD)</v>
    <v>0.31305401192620813</v>
    <v>0.13242720401165342</v>
    <v>0.41636933477935534</v>
    <v>3.1227360151495468E-2</v>
    <v>1</v>
    <v>0.35255451815241318</v>
    <v>0.3525532408819369</v>
    <v>-0.11630416644501858</v>
    <v t="s">GST (AUD)</v>
    <v>0.88595354970074169</v>
    <v>0.32052223231685412</v>
    <v>0.99757801835233295</v>
    <v>-2.2659328818977077E-2</v>
    <v>0.35255451815241318</v>
    <v>1</v>
    <v>0.99999999872192347</v>
    <v>-0.37208401490246151</v>
    <v t="s">Order Total (AUD)</v>
    <v>0.88594950529686722</v>
    <v>0.32052489735740253</v>
    <v>0.99757791165766141</v>
    <v>-2.265763495620364E-2</v>
    <v>0.3525532408819369</v>
    <v>0.99999999872192347</v>
    <v>1</v>
    <v>-0.37207682500609141</v>
    <v t="s">Shipping % of Order</v>
    <v>-0.3726126474239782</v>
    <v>-0.30251026788917124</v>
    <v>-0.3746989698102014</v>
    <v>0.59312878975640115</v>
    <v>-0.11630416644501858</v>
    <v>-0.37208401490246151</v>
    <v>-0.37207682500609141</v>
    <v>1</v>
  </a>
  <a r="8" c="9">
    <v t="s"/>
    <v t="s">Status</v>
    <v t="s">Order Total (AUD)</v>
    <v t="s">Order Total (AUD)</v>
    <v t="s">Order Total (AUD)</v>
    <v t="s">Discount (AUD)</v>
    <v t="s">Discount (AUD)</v>
    <v t="s">Shipping (AUD)</v>
    <v t="s">Shipping (AUD)</v>
    <v t="s"/>
    <v t="s"/>
    <v t="s">mean</v>
    <v t="s">sum</v>
    <v t="s">count</v>
    <v t="s">mean</v>
    <v t="s">sum</v>
    <v t="s">mean</v>
    <v t="s">sum</v>
    <v>0</v>
    <v t="s">Cancelled</v>
    <v>352.45</v>
    <v>2114.6999999999998</v>
    <v>6</v>
    <v>0</v>
    <v>0</v>
    <v>9.9583333333333339</v>
    <v>59.75</v>
    <v>1</v>
    <v t="s">Delivered</v>
    <v>632.92780487804885</v>
    <v>25950.04</v>
    <v>41</v>
    <v>11.012195121951219</v>
    <v>451.5</v>
    <v>5.1426829268292682</v>
    <v>210.85</v>
    <v>2</v>
    <v t="s">Paid</v>
    <v>636.00457142857147</v>
    <v>22260.16</v>
    <v>35</v>
    <v>15.96542857142857</v>
    <v>558.79</v>
    <v>8.7585714285714289</v>
    <v>306.55</v>
    <v>3</v>
    <v t="s">Pending</v>
    <v>356.05428571428575</v>
    <v>2492.38</v>
    <v>7</v>
    <v>1.9499999999999997</v>
    <v>13.649999999999999</v>
    <v>4.9785714285714278</v>
    <v>34.849999999999994</v>
    <v>4</v>
    <v t="s">Refunded</v>
    <v>1227.2450000000001</v>
    <v>4908.9800000000005</v>
    <v>4</v>
    <v>101.28750000000001</v>
    <v>405.15000000000003</v>
    <v>7.9624999999999995</v>
    <v>31.849999999999998</v>
    <v>5</v>
    <v t="s">Shipped</v>
    <v>584.5896296296296</v>
    <v>15783.92</v>
    <v>27</v>
    <v>6.5666666666666673</v>
    <v>177.3</v>
    <v>6.9666666666666668</v>
    <v>188.1</v>
  </a>
  <a r="2">
    <v>989</v>
    <v>790</v>
  </a>
  <a r="13" c="9">
    <v t="s"/>
    <v t="s">Customer State</v>
    <v t="s">Shipping Method</v>
    <v t="s">Order ID</v>
    <v t="s">Order Total (AUD)</v>
    <v t="s">Order Total (AUD)</v>
    <v t="s">Shipping (AUD)</v>
    <v t="s">Discount (AUD)</v>
    <v t="s">GST (AUD)</v>
    <v t="s"/>
    <v t="s"/>
    <v t="s"/>
    <v t="s">count</v>
    <v t="s">sum</v>
    <v t="s">mean</v>
    <v t="s">mean</v>
    <v t="s">mean</v>
    <v t="s">mean</v>
    <v>0</v>
    <v t="s">ACT</v>
    <v t="s">Click &amp; Collect</v>
    <v>6</v>
    <v>4438.46</v>
    <v>739.74333333333334</v>
    <v>5.6333333333333329</v>
    <v>1.4749999999999999</v>
    <v>67.251666666666665</v>
    <v>1</v>
    <v t="s">ACT</v>
    <v t="s">Express</v>
    <v>3</v>
    <v>2606.89</v>
    <v>868.96333333333325</v>
    <v>8.2999999999999989</v>
    <v>0</v>
    <v>78.99666666666667</v>
    <v>2</v>
    <v t="s">ACT</v>
    <v t="s">Standard</v>
    <v>8</v>
    <v>2659.9300000000003</v>
    <v>332.49125000000004</v>
    <v>7.3374999999999995</v>
    <v>2.4375</v>
    <v>30.228750000000002</v>
    <v>3</v>
    <v t="s">NSW</v>
    <v t="s">Click &amp; Collect</v>
    <v>4</v>
    <v>1130.52</v>
    <v>282.63</v>
    <v>11.7</v>
    <v>2.2250000000000001</v>
    <v>25.692499999999999</v>
    <v>4</v>
    <v t="s">NSW</v>
    <v t="s">Express</v>
    <v>3</v>
    <v>1275.67</v>
    <v>425.22333333333336</v>
    <v>9.6166666666666671</v>
    <v>49.716666666666669</v>
    <v>38.656666666666666</v>
    <v t="s">...</v>
    <v t="s">...</v>
    <v t="s">...</v>
    <v t="s">...</v>
    <v t="s">...</v>
    <v t="s">...</v>
    <v t="s">...</v>
    <v t="s">...</v>
    <v t="s">...</v>
    <v>18</v>
    <v t="s">VIC</v>
    <v t="s">Click &amp; Collect</v>
    <v>5</v>
    <v>5710.28</v>
    <v>1142.056</v>
    <v>9.15</v>
    <v>55.92</v>
    <v>103.82599999999999</v>
    <v>19</v>
    <v t="s">VIC</v>
    <v t="s">Standard</v>
    <v>6</v>
    <v>2744.67</v>
    <v>457.44499999999999</v>
    <v>6.1333333333333329</v>
    <v>8.2750000000000004</v>
    <v>41.586666666666666</v>
    <v>20</v>
    <v t="s">WA</v>
    <v t="s">Click &amp; Collect</v>
    <v>8</v>
    <v>5417.13</v>
    <v>677.14125000000001</v>
    <v>6.2249999999999996</v>
    <v>12.768750000000001</v>
    <v>61.559999999999995</v>
    <v>21</v>
    <v t="s">WA</v>
    <v t="s">Express</v>
    <v>8</v>
    <v>3482.0099999999998</v>
    <v>435.25124999999997</v>
    <v>5.84375</v>
    <v>4.3624999999999998</v>
    <v>39.57</v>
    <v>22</v>
    <v t="s">WA</v>
    <v t="s">Standard</v>
    <v>3</v>
    <v>420.08</v>
    <v>140.02666666666667</v>
    <v>9.9666666666666668</v>
    <v>0</v>
    <v>12.726666666666667</v>
  </a>
  <a r="2">
    <v>989</v>
    <v>1189</v>
  </a>
</arrayData>
</file>

<file path=xl/richData/rdrichvalue.xml><?xml version="1.0" encoding="utf-8"?>
<rvData xmlns="http://schemas.microsoft.com/office/spreadsheetml/2017/richdata" count="37">
  <rv s="0">
    <v>0</v>
  </rv>
  <rv s="1">
    <v>DataFrame</v>
    <v>1</v>
    <v>0</v>
  </rv>
  <rv s="2">
    <v>&lt;class 'pandas.core.frame.DataFrame'&gt;</v>
    <v>DataFrame</v>
    <v xml:space="preserve">          Order ID           Order Date Customer ID Customer State  \
0    ORD-202500072  2025-06-06 21:10:25       C6764            TAS   
1    ORD-202500018  2025-07-24 23:39:40       C6539            NSW   
2    ORD-202500009  2025-04-28 01:10:07   ...</v>
    <v>1</v>
    <v>2</v>
  </rv>
  <rv s="0">
    <v>1</v>
  </rv>
  <rv s="1">
    <v>Series</v>
    <v>4</v>
    <v>3</v>
  </rv>
  <rv s="2">
    <v>&lt;class 'pandas.core.series.Series'&gt;</v>
    <v>Series</v>
    <v>Order ID               0
Order Date             0
Customer ID            0
Customer State         0
Product Name           0
Category               0
Unit Price (AUD)       0
Quantity               0
Subtotal (AUD)         0
Shipping (AUD)         0
Di...</v>
    <v>4</v>
    <v>2</v>
  </rv>
  <rv s="0">
    <v>2</v>
  </rv>
  <rv s="1">
    <v>DataFrame</v>
    <v>6</v>
    <v>6</v>
  </rv>
  <rv s="2">
    <v>&lt;class 'pandas.core.frame.DataFrame'&gt;</v>
    <v>DataFrame</v>
    <v xml:space="preserve">                     count        mean         std    min       25%  \
Unit Price (AUD)     120.0  210.035417  220.483996  19.95   59.0000   
Quantity             120.0    2.675000    1.078144   1.00    2.0000   
Subtotal (AUD)       120.0  563.347917 ...</v>
    <v>7</v>
    <v>2</v>
  </rv>
  <rv s="3">
    <v>dict</v>
    <v>dict</v>
    <v>8</v>
    <v>&lt;Series&gt;</v>
    <v>&lt;Series&gt;</v>
    <v>&lt;Series&gt;</v>
    <v>&lt;Series&gt;</v>
    <v>&lt;Series&gt;</v>
  </rv>
  <rv s="2">
    <v>&lt;class 'dict'&gt;</v>
    <v>dict</v>
    <v>{'Customer State': Customer State
WA     19
SA     18
ACT    17
TAS    16
NT     16
QLD    13
VIC    11
NSW    10
Name: count, dtype: int64, 'Product Name': Product Name
Standing Desk - Walnut 120cm    15
Reusable Coffee Cup 12oz        15
USB-C Hub 7-...</v>
    <v>9</v>
    <v>2</v>
  </rv>
  <rv s="4">
    <v>0</v>
    <v>9</v>
  </rv>
  <rv s="0">
    <v>3</v>
  </rv>
  <rv s="5">
    <v>Image</v>
    <v>9</v>
    <v>11</v>
    <v>12</v>
  </rv>
  <rv s="2">
    <v>&lt;class 'PIL.PngImagePlugin.PngImageFile'&gt;</v>
    <v>PngImageFile</v>
    <v>&lt;PIL.PngImagePlugin.PngImageFile image mode=RGBA size=790x1790 at 0x7F733156B2F0&gt;</v>
    <v>13</v>
    <v>2</v>
  </rv>
  <rv s="0">
    <v>4</v>
  </rv>
  <rv s="1">
    <v>DataFrame</v>
    <v>11</v>
    <v>15</v>
  </rv>
  <rv s="2">
    <v>&lt;class 'pandas.core.frame.DataFrame'&gt;</v>
    <v>DataFrame</v>
    <v xml:space="preserve">   Customer State  Shipping Method Order Total (AUD)                 \
                                                mean      sum count   
0             ACT  Click &amp; Collect        739.743333  4438.46     6   
1             ACT          Express     ...</v>
    <v>16</v>
    <v>2</v>
  </rv>
  <rv s="0">
    <v>5</v>
  </rv>
  <rv s="1">
    <v>DataFrame</v>
    <v>6</v>
    <v>18</v>
  </rv>
  <rv s="2">
    <v>&lt;class 'pandas.core.frame.DataFrame'&gt;</v>
    <v>DataFrame</v>
    <v xml:space="preserve">                     Unit Price (AUD)  Quantity  Subtotal (AUD)  \
Unit Price (AUD)             1.000000  0.006377        0.883303   
Quantity                     0.006377  1.000000        0.322685   
Subtotal (AUD)               0.883303  0.322685    ...</v>
    <v>19</v>
    <v>2</v>
  </rv>
  <rv s="0">
    <v>6</v>
  </rv>
  <rv s="1">
    <v>DataFrame</v>
    <v>13</v>
    <v>21</v>
  </rv>
  <rv s="2">
    <v>&lt;class 'pandas.core.frame.DataFrame'&gt;</v>
    <v>DataFrame</v>
    <v xml:space="preserve">      Status Order Total (AUD)                 Discount (AUD)          \
                          mean       sum count           mean     sum   
0  Cancelled        352.450000   2114.70     6       0.000000    0.00   
1  Delivered        632.927805  2...</v>
    <v>22</v>
    <v>2</v>
  </rv>
  <rv s="4">
    <v>1</v>
    <v>9</v>
  </rv>
  <rv s="0">
    <v>7</v>
  </rv>
  <rv s="5">
    <v>Image</v>
    <v>9</v>
    <v>24</v>
    <v>25</v>
  </rv>
  <rv s="2">
    <v>&lt;class 'PIL.PngImagePlugin.PngImageFile'&gt;</v>
    <v>PngImageFile</v>
    <v>&lt;PIL.PngImagePlugin.PngImageFile image mode=RGBA size=989x790 at 0x7F73314FC920&gt;</v>
    <v>26</v>
    <v>2</v>
  </rv>
  <rv s="6">
    <v>dict</v>
    <v>dict</v>
    <v>15</v>
    <v>&lt;dict&gt;</v>
    <v>&lt;dict&gt;</v>
  </rv>
  <rv s="2">
    <v>&lt;class 'dict'&gt;</v>
    <v>dict</v>
    <v>{'Customer State': {'unique': array(['TAS', 'NSW', 'VIC', 'NT', 'SA', 'QLD', 'ACT', 'WA'], dtype=object), 'missing': 0}, 'Shipping Method': {'unique': array(['Click &amp; Collect', 'Standard', 'Express'], dtype=object), 'missing': 0}}</v>
    <v>28</v>
    <v>2</v>
  </rv>
  <rv s="0">
    <v>8</v>
  </rv>
  <rv s="1">
    <v>DataFrame</v>
    <v>17</v>
    <v>30</v>
  </rv>
  <rv s="2">
    <v>&lt;class 'pandas.core.frame.DataFrame'&gt;</v>
    <v>DataFrame</v>
    <v xml:space="preserve">   Customer State  Shipping Method Order ID Order Total (AUD)               \
                                      count               sum         mean   
0             ACT  Click &amp; Collect        6           4438.46   739.743333   
1             ACT ...</v>
    <v>31</v>
    <v>2</v>
  </rv>
  <rv s="4">
    <v>2</v>
    <v>9</v>
  </rv>
  <rv s="0">
    <v>9</v>
  </rv>
  <rv s="5">
    <v>Image</v>
    <v>9</v>
    <v>33</v>
    <v>34</v>
  </rv>
  <rv s="2">
    <v>&lt;class 'PIL.PngImagePlugin.PngImageFile'&gt;</v>
    <v>PngImageFile</v>
    <v>&lt;PIL.PngImagePlugin.PngImageFile image mode=RGBA size=989x1189 at 0x7F73314AD2E0&gt;</v>
    <v>35</v>
    <v>2</v>
  </rv>
</rvData>
</file>

<file path=xl/richData/rdrichvaluestructure.xml><?xml version="1.0" encoding="utf-8"?>
<rvStructures xmlns="http://schemas.microsoft.com/office/spreadsheetml/2017/richdata" count="7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entity">
    <k n="_DisplayString" t="s"/>
    <k n="_Title" t="s"/>
    <k n="_ViewInfo" t="spb"/>
    <k n="Category" t="s"/>
    <k n="Customer State" t="s"/>
    <k n="Product Name" t="s"/>
    <k n="Shipping Method" t="s"/>
    <k n="Status" t="s"/>
  </s>
  <s t="_localImage">
    <k n="_rvRel:LocalImageIdentifier" t="i"/>
    <k n="CalcOrigin" t="i"/>
  </s>
  <s t="_entity">
    <k n="_DisplayString" t="s"/>
    <k n="_Format" t="spb"/>
    <k n="image" t="r"/>
    <k n="size" t="r"/>
  </s>
  <s t="_entity">
    <k n="_DisplayString" t="s"/>
    <k n="_Title" t="s"/>
    <k n="_ViewInfo" t="spb"/>
    <k n="Customer State" t="s"/>
    <k n="Shipping Method" t="s"/>
  </s>
</rvStructures>
</file>

<file path=xl/richData/rdsupportingpropertybag.xml><?xml version="1.0" encoding="utf-8"?>
<supportingPropertyBags xmlns="http://schemas.microsoft.com/office/spreadsheetml/2017/richdata2">
  <spbArrays count="4">
    <a count="5">
      <v t="s">Customer State</v>
      <v t="s">Product Name</v>
      <v t="s">Category</v>
      <v t="s">Shipping Method</v>
      <v t="s">Status</v>
    </a>
    <a count="1">
      <v t="spb">7</v>
    </a>
    <a count="2">
      <v t="s">Customer State</v>
      <v t="s">Shipping Method</v>
    </a>
    <a count="1">
      <v t="spb">14</v>
    </a>
  </spbArrays>
  <spbData count="18">
    <spb s="0">
      <v>120</v>
      <v>16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3">
      <v>19</v>
      <v>1</v>
      <v>Series</v>
      <v>arrayPreview</v>
    </spb>
    <spb s="1">
      <v>3</v>
    </spb>
    <spb s="0">
      <v>8</v>
      <v>8</v>
      <v>DataFrame</v>
      <v>arrayPreview</v>
      <v>1</v>
    </spb>
    <spb s="1">
      <v>5</v>
    </spb>
    <spb s="4">
      <v>0</v>
    </spb>
    <spb s="5">
      <v>1</v>
    </spb>
    <spb s="6">
      <v>1</v>
    </spb>
    <spb s="0">
      <v>23</v>
      <v>9</v>
      <v>DataFrame</v>
      <v>arrayPreview</v>
      <v>1</v>
    </spb>
    <spb s="1">
      <v>10</v>
    </spb>
    <spb s="0">
      <v>6</v>
      <v>8</v>
      <v>DataFrame</v>
      <v>arrayPreview</v>
      <v>1</v>
    </spb>
    <spb s="1">
      <v>12</v>
    </spb>
    <spb s="4">
      <v>2</v>
    </spb>
    <spb s="5">
      <v>3</v>
    </spb>
    <spb s="0">
      <v>23</v>
      <v>8</v>
      <v>DataFrame</v>
      <v>arrayPreview</v>
      <v>1</v>
    </spb>
    <spb s="1">
      <v>16</v>
    </spb>
  </spbData>
</supportingPropertyBags>
</file>

<file path=xl/richData/rdsupportingpropertybagstructure.xml><?xml version="1.0" encoding="utf-8"?>
<spbStructures xmlns="http://schemas.microsoft.com/office/spreadsheetml/2017/richdata2" count="7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drw" t="i"/>
    <k n="dcol" t="i"/>
    <k n="name" t="s"/>
    <k n="array" t="s"/>
  </s>
  <s>
    <k n="fields" t="spba"/>
  </s>
  <s>
    <k n="pods" t="spba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opLeftCell="B1" workbookViewId="0">
      <selection activeCell="P1" sqref="P1:P121"/>
    </sheetView>
  </sheetViews>
  <sheetFormatPr defaultRowHeight="14.4" x14ac:dyDescent="0.3"/>
  <cols>
    <col min="1" max="1" width="14.44140625" bestFit="1" customWidth="1"/>
    <col min="2" max="2" width="18.109375" bestFit="1" customWidth="1"/>
    <col min="3" max="3" width="11.33203125" bestFit="1" customWidth="1"/>
    <col min="4" max="4" width="14" bestFit="1" customWidth="1"/>
    <col min="5" max="5" width="26" bestFit="1" customWidth="1"/>
    <col min="6" max="6" width="9.88671875" bestFit="1" customWidth="1"/>
    <col min="7" max="7" width="14.77734375" bestFit="1" customWidth="1"/>
    <col min="8" max="8" width="8.33203125" bestFit="1" customWidth="1"/>
    <col min="9" max="9" width="13.77734375" bestFit="1" customWidth="1"/>
    <col min="10" max="11" width="14" bestFit="1" customWidth="1"/>
    <col min="12" max="12" width="9.77734375" bestFit="1" customWidth="1"/>
    <col min="13" max="13" width="16.109375" bestFit="1" customWidth="1"/>
    <col min="14" max="14" width="15.6640625" bestFit="1" customWidth="1"/>
    <col min="16" max="16" width="17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406</v>
      </c>
    </row>
    <row r="2" spans="1:16" x14ac:dyDescent="0.3">
      <c r="A2" t="s">
        <v>60</v>
      </c>
      <c r="B2" t="s">
        <v>180</v>
      </c>
      <c r="C2" t="s">
        <v>300</v>
      </c>
      <c r="D2" t="s">
        <v>380</v>
      </c>
      <c r="E2" t="s">
        <v>387</v>
      </c>
      <c r="F2" t="s">
        <v>394</v>
      </c>
      <c r="G2" s="3">
        <v>699</v>
      </c>
      <c r="H2">
        <v>4</v>
      </c>
      <c r="I2" s="3">
        <v>2796</v>
      </c>
      <c r="J2" s="3">
        <v>9.9499999999999993</v>
      </c>
      <c r="K2" s="3">
        <v>0</v>
      </c>
      <c r="L2" s="3">
        <v>280.58999999999997</v>
      </c>
      <c r="M2" s="3">
        <v>3086.54</v>
      </c>
      <c r="N2" t="s">
        <v>397</v>
      </c>
      <c r="O2" t="s">
        <v>401</v>
      </c>
      <c r="P2" s="2">
        <f>IF($M2=0,0,$J2/$M2)</f>
        <v>3.2236744056451561E-3</v>
      </c>
    </row>
    <row r="3" spans="1:16" x14ac:dyDescent="0.3">
      <c r="A3" t="s">
        <v>69</v>
      </c>
      <c r="B3" t="s">
        <v>189</v>
      </c>
      <c r="C3" t="s">
        <v>309</v>
      </c>
      <c r="D3" t="s">
        <v>381</v>
      </c>
      <c r="E3" t="s">
        <v>387</v>
      </c>
      <c r="F3" t="s">
        <v>394</v>
      </c>
      <c r="G3" s="3">
        <v>699</v>
      </c>
      <c r="H3">
        <v>4</v>
      </c>
      <c r="I3" s="3">
        <v>2796</v>
      </c>
      <c r="J3" s="3">
        <v>9.9499999999999993</v>
      </c>
      <c r="K3" s="3">
        <v>0</v>
      </c>
      <c r="L3" s="3">
        <v>280.58999999999997</v>
      </c>
      <c r="M3" s="3">
        <v>3086.54</v>
      </c>
      <c r="N3" t="s">
        <v>398</v>
      </c>
      <c r="O3" t="s">
        <v>402</v>
      </c>
      <c r="P3" s="2">
        <f t="shared" ref="P3:P66" si="0">IF($M3=0,0,$J3/$M3)</f>
        <v>3.2236744056451561E-3</v>
      </c>
    </row>
    <row r="4" spans="1:16" x14ac:dyDescent="0.3">
      <c r="A4" t="s">
        <v>49</v>
      </c>
      <c r="B4" t="s">
        <v>169</v>
      </c>
      <c r="C4" t="s">
        <v>289</v>
      </c>
      <c r="D4" t="s">
        <v>380</v>
      </c>
      <c r="E4" t="s">
        <v>387</v>
      </c>
      <c r="F4" t="s">
        <v>394</v>
      </c>
      <c r="G4" s="3">
        <v>699</v>
      </c>
      <c r="H4">
        <v>4</v>
      </c>
      <c r="I4" s="3">
        <v>2796</v>
      </c>
      <c r="J4" s="3">
        <v>0</v>
      </c>
      <c r="K4" s="3">
        <v>0</v>
      </c>
      <c r="L4" s="3">
        <v>279.60000000000002</v>
      </c>
      <c r="M4" s="3">
        <v>3075.6</v>
      </c>
      <c r="N4" t="s">
        <v>397</v>
      </c>
      <c r="O4" t="s">
        <v>402</v>
      </c>
      <c r="P4" s="2">
        <f t="shared" si="0"/>
        <v>0</v>
      </c>
    </row>
    <row r="5" spans="1:16" x14ac:dyDescent="0.3">
      <c r="A5" t="s">
        <v>72</v>
      </c>
      <c r="B5" t="s">
        <v>192</v>
      </c>
      <c r="C5" t="s">
        <v>312</v>
      </c>
      <c r="D5" t="s">
        <v>377</v>
      </c>
      <c r="E5" t="s">
        <v>387</v>
      </c>
      <c r="F5" t="s">
        <v>394</v>
      </c>
      <c r="G5" s="3">
        <v>699</v>
      </c>
      <c r="H5">
        <v>4</v>
      </c>
      <c r="I5" s="3">
        <v>2796</v>
      </c>
      <c r="J5" s="3">
        <v>6.95</v>
      </c>
      <c r="K5" s="3">
        <v>279.60000000000002</v>
      </c>
      <c r="L5" s="3">
        <v>252.34</v>
      </c>
      <c r="M5" s="3">
        <v>2775.69</v>
      </c>
      <c r="N5" t="s">
        <v>397</v>
      </c>
      <c r="O5" t="s">
        <v>404</v>
      </c>
      <c r="P5" s="2">
        <f t="shared" si="0"/>
        <v>2.5038819176493054E-3</v>
      </c>
    </row>
    <row r="6" spans="1:16" x14ac:dyDescent="0.3">
      <c r="A6" t="s">
        <v>90</v>
      </c>
      <c r="B6" t="s">
        <v>210</v>
      </c>
      <c r="C6" t="s">
        <v>330</v>
      </c>
      <c r="D6" t="s">
        <v>380</v>
      </c>
      <c r="E6" t="s">
        <v>387</v>
      </c>
      <c r="F6" t="s">
        <v>394</v>
      </c>
      <c r="G6" s="3">
        <v>699</v>
      </c>
      <c r="H6">
        <v>4</v>
      </c>
      <c r="I6" s="3">
        <v>2796</v>
      </c>
      <c r="J6" s="3">
        <v>9.9499999999999993</v>
      </c>
      <c r="K6" s="3">
        <v>419.4</v>
      </c>
      <c r="L6" s="3">
        <v>238.65</v>
      </c>
      <c r="M6" s="3">
        <v>2625.2</v>
      </c>
      <c r="N6" t="s">
        <v>399</v>
      </c>
      <c r="O6" t="s">
        <v>401</v>
      </c>
      <c r="P6" s="2">
        <f t="shared" si="0"/>
        <v>3.7901874142922446E-3</v>
      </c>
    </row>
    <row r="7" spans="1:16" x14ac:dyDescent="0.3">
      <c r="A7" t="s">
        <v>54</v>
      </c>
      <c r="B7" t="s">
        <v>174</v>
      </c>
      <c r="C7" t="s">
        <v>294</v>
      </c>
      <c r="D7" t="s">
        <v>375</v>
      </c>
      <c r="E7" t="s">
        <v>387</v>
      </c>
      <c r="F7" t="s">
        <v>394</v>
      </c>
      <c r="G7" s="3">
        <v>699</v>
      </c>
      <c r="H7">
        <v>3</v>
      </c>
      <c r="I7" s="3">
        <v>2097</v>
      </c>
      <c r="J7" s="3">
        <v>9.9499999999999993</v>
      </c>
      <c r="K7" s="3">
        <v>0</v>
      </c>
      <c r="L7" s="3">
        <v>210.69</v>
      </c>
      <c r="M7" s="3">
        <v>2317.64</v>
      </c>
      <c r="N7" t="s">
        <v>397</v>
      </c>
      <c r="O7" t="s">
        <v>402</v>
      </c>
      <c r="P7" s="2">
        <f t="shared" si="0"/>
        <v>4.2931602837369045E-3</v>
      </c>
    </row>
    <row r="8" spans="1:16" x14ac:dyDescent="0.3">
      <c r="A8" t="s">
        <v>92</v>
      </c>
      <c r="B8" t="s">
        <v>212</v>
      </c>
      <c r="C8" t="s">
        <v>332</v>
      </c>
      <c r="D8" t="s">
        <v>376</v>
      </c>
      <c r="E8" t="s">
        <v>387</v>
      </c>
      <c r="F8" t="s">
        <v>394</v>
      </c>
      <c r="G8" s="3">
        <v>699</v>
      </c>
      <c r="H8">
        <v>3</v>
      </c>
      <c r="I8" s="3">
        <v>2097</v>
      </c>
      <c r="J8" s="3">
        <v>9.9499999999999993</v>
      </c>
      <c r="K8" s="3">
        <v>0</v>
      </c>
      <c r="L8" s="3">
        <v>210.69</v>
      </c>
      <c r="M8" s="3">
        <v>2317.64</v>
      </c>
      <c r="N8" t="s">
        <v>397</v>
      </c>
      <c r="O8" t="s">
        <v>401</v>
      </c>
      <c r="P8" s="2">
        <f t="shared" si="0"/>
        <v>4.2931602837369045E-3</v>
      </c>
    </row>
    <row r="9" spans="1:16" x14ac:dyDescent="0.3">
      <c r="A9" t="s">
        <v>26</v>
      </c>
      <c r="B9" t="s">
        <v>146</v>
      </c>
      <c r="C9" t="s">
        <v>266</v>
      </c>
      <c r="D9" t="s">
        <v>378</v>
      </c>
      <c r="E9" t="s">
        <v>387</v>
      </c>
      <c r="F9" t="s">
        <v>394</v>
      </c>
      <c r="G9" s="3">
        <v>699</v>
      </c>
      <c r="H9">
        <v>3</v>
      </c>
      <c r="I9" s="3">
        <v>2097</v>
      </c>
      <c r="J9" s="3">
        <v>6.95</v>
      </c>
      <c r="K9" s="3">
        <v>0</v>
      </c>
      <c r="L9" s="3">
        <v>210.39</v>
      </c>
      <c r="M9" s="3">
        <v>2314.34</v>
      </c>
      <c r="N9" t="s">
        <v>397</v>
      </c>
      <c r="O9" t="s">
        <v>400</v>
      </c>
      <c r="P9" s="2">
        <f t="shared" si="0"/>
        <v>3.0030159786375381E-3</v>
      </c>
    </row>
    <row r="10" spans="1:16" x14ac:dyDescent="0.3">
      <c r="A10" t="s">
        <v>45</v>
      </c>
      <c r="B10" t="s">
        <v>165</v>
      </c>
      <c r="C10" t="s">
        <v>285</v>
      </c>
      <c r="D10" t="s">
        <v>376</v>
      </c>
      <c r="E10" t="s">
        <v>387</v>
      </c>
      <c r="F10" t="s">
        <v>394</v>
      </c>
      <c r="G10" s="3">
        <v>699</v>
      </c>
      <c r="H10">
        <v>3</v>
      </c>
      <c r="I10" s="3">
        <v>2097</v>
      </c>
      <c r="J10" s="3">
        <v>6.95</v>
      </c>
      <c r="K10" s="3">
        <v>0</v>
      </c>
      <c r="L10" s="3">
        <v>210.39</v>
      </c>
      <c r="M10" s="3">
        <v>2314.34</v>
      </c>
      <c r="N10" t="s">
        <v>397</v>
      </c>
      <c r="O10" t="s">
        <v>400</v>
      </c>
      <c r="P10" s="2">
        <f t="shared" si="0"/>
        <v>3.0030159786375381E-3</v>
      </c>
    </row>
    <row r="11" spans="1:16" x14ac:dyDescent="0.3">
      <c r="A11" t="s">
        <v>47</v>
      </c>
      <c r="B11" t="s">
        <v>167</v>
      </c>
      <c r="C11" t="s">
        <v>287</v>
      </c>
      <c r="D11" t="s">
        <v>379</v>
      </c>
      <c r="E11" t="s">
        <v>384</v>
      </c>
      <c r="F11" t="s">
        <v>394</v>
      </c>
      <c r="G11" s="3">
        <v>399</v>
      </c>
      <c r="H11">
        <v>4</v>
      </c>
      <c r="I11" s="3">
        <v>1596</v>
      </c>
      <c r="J11" s="3">
        <v>0</v>
      </c>
      <c r="K11" s="3">
        <v>0</v>
      </c>
      <c r="L11" s="3">
        <v>159.6</v>
      </c>
      <c r="M11" s="3">
        <v>1755.6</v>
      </c>
      <c r="N11" t="s">
        <v>397</v>
      </c>
      <c r="O11" t="s">
        <v>401</v>
      </c>
      <c r="P11" s="2">
        <f t="shared" si="0"/>
        <v>0</v>
      </c>
    </row>
    <row r="12" spans="1:16" x14ac:dyDescent="0.3">
      <c r="A12" t="s">
        <v>58</v>
      </c>
      <c r="B12" t="s">
        <v>178</v>
      </c>
      <c r="C12" t="s">
        <v>298</v>
      </c>
      <c r="D12" t="s">
        <v>382</v>
      </c>
      <c r="E12" t="s">
        <v>384</v>
      </c>
      <c r="F12" t="s">
        <v>394</v>
      </c>
      <c r="G12" s="3">
        <v>399</v>
      </c>
      <c r="H12">
        <v>4</v>
      </c>
      <c r="I12" s="3">
        <v>1596</v>
      </c>
      <c r="J12" s="3">
        <v>0</v>
      </c>
      <c r="K12" s="3">
        <v>0</v>
      </c>
      <c r="L12" s="3">
        <v>159.6</v>
      </c>
      <c r="M12" s="3">
        <v>1755.6</v>
      </c>
      <c r="N12" t="s">
        <v>399</v>
      </c>
      <c r="O12" t="s">
        <v>400</v>
      </c>
      <c r="P12" s="2">
        <f t="shared" si="0"/>
        <v>0</v>
      </c>
    </row>
    <row r="13" spans="1:16" x14ac:dyDescent="0.3">
      <c r="A13" t="s">
        <v>119</v>
      </c>
      <c r="B13" t="s">
        <v>239</v>
      </c>
      <c r="C13" t="s">
        <v>359</v>
      </c>
      <c r="D13" t="s">
        <v>382</v>
      </c>
      <c r="E13" t="s">
        <v>384</v>
      </c>
      <c r="F13" t="s">
        <v>394</v>
      </c>
      <c r="G13" s="3">
        <v>399</v>
      </c>
      <c r="H13">
        <v>4</v>
      </c>
      <c r="I13" s="3">
        <v>1596</v>
      </c>
      <c r="J13" s="3">
        <v>0</v>
      </c>
      <c r="K13" s="3">
        <v>0</v>
      </c>
      <c r="L13" s="3">
        <v>159.6</v>
      </c>
      <c r="M13" s="3">
        <v>1755.6</v>
      </c>
      <c r="N13" t="s">
        <v>397</v>
      </c>
      <c r="O13" t="s">
        <v>402</v>
      </c>
      <c r="P13" s="2">
        <f t="shared" si="0"/>
        <v>0</v>
      </c>
    </row>
    <row r="14" spans="1:16" x14ac:dyDescent="0.3">
      <c r="A14" t="s">
        <v>50</v>
      </c>
      <c r="B14" t="s">
        <v>170</v>
      </c>
      <c r="C14" t="s">
        <v>290</v>
      </c>
      <c r="D14" t="s">
        <v>378</v>
      </c>
      <c r="E14" t="s">
        <v>387</v>
      </c>
      <c r="F14" t="s">
        <v>394</v>
      </c>
      <c r="G14" s="3">
        <v>699</v>
      </c>
      <c r="H14">
        <v>2</v>
      </c>
      <c r="I14" s="3">
        <v>1398</v>
      </c>
      <c r="J14" s="3">
        <v>14.95</v>
      </c>
      <c r="K14" s="3">
        <v>0</v>
      </c>
      <c r="L14" s="3">
        <v>141.30000000000001</v>
      </c>
      <c r="M14" s="3">
        <v>1554.25</v>
      </c>
      <c r="N14" t="s">
        <v>397</v>
      </c>
      <c r="O14" t="s">
        <v>401</v>
      </c>
      <c r="P14" s="2">
        <f t="shared" si="0"/>
        <v>9.6187871963969752E-3</v>
      </c>
    </row>
    <row r="15" spans="1:16" x14ac:dyDescent="0.3">
      <c r="A15" t="s">
        <v>21</v>
      </c>
      <c r="B15" t="s">
        <v>141</v>
      </c>
      <c r="C15" t="s">
        <v>261</v>
      </c>
      <c r="D15" t="s">
        <v>379</v>
      </c>
      <c r="E15" t="s">
        <v>387</v>
      </c>
      <c r="F15" t="s">
        <v>394</v>
      </c>
      <c r="G15" s="3">
        <v>699</v>
      </c>
      <c r="H15">
        <v>2</v>
      </c>
      <c r="I15" s="3">
        <v>1398</v>
      </c>
      <c r="J15" s="3">
        <v>9.9499999999999993</v>
      </c>
      <c r="K15" s="3">
        <v>0</v>
      </c>
      <c r="L15" s="3">
        <v>140.80000000000001</v>
      </c>
      <c r="M15" s="3">
        <v>1548.75</v>
      </c>
      <c r="N15" t="s">
        <v>399</v>
      </c>
      <c r="O15" t="s">
        <v>403</v>
      </c>
      <c r="P15" s="2">
        <f t="shared" si="0"/>
        <v>6.4245359160613391E-3</v>
      </c>
    </row>
    <row r="16" spans="1:16" x14ac:dyDescent="0.3">
      <c r="A16" t="s">
        <v>109</v>
      </c>
      <c r="B16" t="s">
        <v>229</v>
      </c>
      <c r="C16" t="s">
        <v>349</v>
      </c>
      <c r="D16" t="s">
        <v>377</v>
      </c>
      <c r="E16" t="s">
        <v>387</v>
      </c>
      <c r="F16" t="s">
        <v>394</v>
      </c>
      <c r="G16" s="3">
        <v>699</v>
      </c>
      <c r="H16">
        <v>2</v>
      </c>
      <c r="I16" s="3">
        <v>1398</v>
      </c>
      <c r="J16" s="3">
        <v>6.95</v>
      </c>
      <c r="K16" s="3">
        <v>0</v>
      </c>
      <c r="L16" s="3">
        <v>140.5</v>
      </c>
      <c r="M16" s="3">
        <v>1545.45</v>
      </c>
      <c r="N16" t="s">
        <v>398</v>
      </c>
      <c r="O16" t="s">
        <v>401</v>
      </c>
      <c r="P16" s="2">
        <f t="shared" si="0"/>
        <v>4.4970720502119123E-3</v>
      </c>
    </row>
    <row r="17" spans="1:16" x14ac:dyDescent="0.3">
      <c r="A17" t="s">
        <v>66</v>
      </c>
      <c r="B17" t="s">
        <v>186</v>
      </c>
      <c r="C17" t="s">
        <v>306</v>
      </c>
      <c r="D17" t="s">
        <v>377</v>
      </c>
      <c r="E17" t="s">
        <v>384</v>
      </c>
      <c r="F17" t="s">
        <v>394</v>
      </c>
      <c r="G17" s="3">
        <v>399</v>
      </c>
      <c r="H17">
        <v>3</v>
      </c>
      <c r="I17" s="3">
        <v>1197</v>
      </c>
      <c r="J17" s="3">
        <v>9.9499999999999993</v>
      </c>
      <c r="K17" s="3">
        <v>0</v>
      </c>
      <c r="L17" s="3">
        <v>120.7</v>
      </c>
      <c r="M17" s="3">
        <v>1327.65</v>
      </c>
      <c r="N17" t="s">
        <v>397</v>
      </c>
      <c r="O17" t="s">
        <v>400</v>
      </c>
      <c r="P17" s="2">
        <f t="shared" si="0"/>
        <v>7.4944450721199105E-3</v>
      </c>
    </row>
    <row r="18" spans="1:16" x14ac:dyDescent="0.3">
      <c r="A18" t="s">
        <v>95</v>
      </c>
      <c r="B18" t="s">
        <v>215</v>
      </c>
      <c r="C18" t="s">
        <v>335</v>
      </c>
      <c r="D18" t="s">
        <v>379</v>
      </c>
      <c r="E18" t="s">
        <v>384</v>
      </c>
      <c r="F18" t="s">
        <v>394</v>
      </c>
      <c r="G18" s="3">
        <v>399</v>
      </c>
      <c r="H18">
        <v>3</v>
      </c>
      <c r="I18" s="3">
        <v>1197</v>
      </c>
      <c r="J18" s="3">
        <v>9.9499999999999993</v>
      </c>
      <c r="K18" s="3">
        <v>0</v>
      </c>
      <c r="L18" s="3">
        <v>120.7</v>
      </c>
      <c r="M18" s="3">
        <v>1327.65</v>
      </c>
      <c r="N18" t="s">
        <v>398</v>
      </c>
      <c r="O18" t="s">
        <v>400</v>
      </c>
      <c r="P18" s="2">
        <f t="shared" si="0"/>
        <v>7.4944450721199105E-3</v>
      </c>
    </row>
    <row r="19" spans="1:16" x14ac:dyDescent="0.3">
      <c r="A19" t="s">
        <v>93</v>
      </c>
      <c r="B19" t="s">
        <v>213</v>
      </c>
      <c r="C19" t="s">
        <v>333</v>
      </c>
      <c r="D19" t="s">
        <v>375</v>
      </c>
      <c r="E19" t="s">
        <v>384</v>
      </c>
      <c r="F19" t="s">
        <v>394</v>
      </c>
      <c r="G19" s="3">
        <v>399</v>
      </c>
      <c r="H19">
        <v>3</v>
      </c>
      <c r="I19" s="3">
        <v>1197</v>
      </c>
      <c r="J19" s="3">
        <v>6.95</v>
      </c>
      <c r="K19" s="3">
        <v>59.85</v>
      </c>
      <c r="L19" s="3">
        <v>114.41</v>
      </c>
      <c r="M19" s="3">
        <v>1258.51</v>
      </c>
      <c r="N19" t="s">
        <v>399</v>
      </c>
      <c r="O19" t="s">
        <v>402</v>
      </c>
      <c r="P19" s="2">
        <f t="shared" si="0"/>
        <v>5.5224034771277145E-3</v>
      </c>
    </row>
    <row r="20" spans="1:16" x14ac:dyDescent="0.3">
      <c r="A20" t="s">
        <v>113</v>
      </c>
      <c r="B20" t="s">
        <v>233</v>
      </c>
      <c r="C20" t="s">
        <v>353</v>
      </c>
      <c r="D20" t="s">
        <v>377</v>
      </c>
      <c r="E20" t="s">
        <v>385</v>
      </c>
      <c r="F20" t="s">
        <v>393</v>
      </c>
      <c r="G20" s="3">
        <v>279</v>
      </c>
      <c r="H20">
        <v>4</v>
      </c>
      <c r="I20" s="3">
        <v>1116</v>
      </c>
      <c r="J20" s="3">
        <v>6.95</v>
      </c>
      <c r="K20" s="3">
        <v>0</v>
      </c>
      <c r="L20" s="3">
        <v>112.3</v>
      </c>
      <c r="M20" s="3">
        <v>1235.25</v>
      </c>
      <c r="N20" t="s">
        <v>397</v>
      </c>
      <c r="O20" t="s">
        <v>401</v>
      </c>
      <c r="P20" s="2">
        <f t="shared" si="0"/>
        <v>5.6263914187411456E-3</v>
      </c>
    </row>
    <row r="21" spans="1:16" x14ac:dyDescent="0.3">
      <c r="A21" t="s">
        <v>107</v>
      </c>
      <c r="B21" t="s">
        <v>227</v>
      </c>
      <c r="C21" t="s">
        <v>347</v>
      </c>
      <c r="D21" t="s">
        <v>379</v>
      </c>
      <c r="E21" t="s">
        <v>385</v>
      </c>
      <c r="F21" t="s">
        <v>393</v>
      </c>
      <c r="G21" s="3">
        <v>279</v>
      </c>
      <c r="H21">
        <v>4</v>
      </c>
      <c r="I21" s="3">
        <v>1116</v>
      </c>
      <c r="J21" s="3">
        <v>0</v>
      </c>
      <c r="K21" s="3">
        <v>0</v>
      </c>
      <c r="L21" s="3">
        <v>111.6</v>
      </c>
      <c r="M21" s="3">
        <v>1227.5999999999999</v>
      </c>
      <c r="N21" t="s">
        <v>397</v>
      </c>
      <c r="O21" t="s">
        <v>402</v>
      </c>
      <c r="P21" s="2">
        <f t="shared" si="0"/>
        <v>0</v>
      </c>
    </row>
    <row r="22" spans="1:16" x14ac:dyDescent="0.3">
      <c r="A22" t="s">
        <v>91</v>
      </c>
      <c r="B22" t="s">
        <v>211</v>
      </c>
      <c r="C22" t="s">
        <v>331</v>
      </c>
      <c r="D22" t="s">
        <v>375</v>
      </c>
      <c r="E22" t="s">
        <v>384</v>
      </c>
      <c r="F22" t="s">
        <v>394</v>
      </c>
      <c r="G22" s="3">
        <v>399</v>
      </c>
      <c r="H22">
        <v>3</v>
      </c>
      <c r="I22" s="3">
        <v>1197</v>
      </c>
      <c r="J22" s="3">
        <v>6.95</v>
      </c>
      <c r="K22" s="3">
        <v>119.7</v>
      </c>
      <c r="L22" s="3">
        <v>108.43</v>
      </c>
      <c r="M22" s="3">
        <v>1192.68</v>
      </c>
      <c r="N22" t="s">
        <v>399</v>
      </c>
      <c r="O22" t="s">
        <v>402</v>
      </c>
      <c r="P22" s="2">
        <f t="shared" si="0"/>
        <v>5.8272126639165572E-3</v>
      </c>
    </row>
    <row r="23" spans="1:16" x14ac:dyDescent="0.3">
      <c r="A23" t="s">
        <v>33</v>
      </c>
      <c r="B23" t="s">
        <v>153</v>
      </c>
      <c r="C23" t="s">
        <v>273</v>
      </c>
      <c r="D23" t="s">
        <v>382</v>
      </c>
      <c r="E23" t="s">
        <v>391</v>
      </c>
      <c r="F23" t="s">
        <v>395</v>
      </c>
      <c r="G23" s="3">
        <v>349</v>
      </c>
      <c r="H23">
        <v>3</v>
      </c>
      <c r="I23" s="3">
        <v>1047</v>
      </c>
      <c r="J23" s="3">
        <v>9.9499999999999993</v>
      </c>
      <c r="K23" s="3">
        <v>0</v>
      </c>
      <c r="L23" s="3">
        <v>105.7</v>
      </c>
      <c r="M23" s="3">
        <v>1162.6500000000001</v>
      </c>
      <c r="N23" t="s">
        <v>397</v>
      </c>
      <c r="O23" t="s">
        <v>404</v>
      </c>
      <c r="P23" s="2">
        <f t="shared" si="0"/>
        <v>8.5580355222981963E-3</v>
      </c>
    </row>
    <row r="24" spans="1:16" x14ac:dyDescent="0.3">
      <c r="A24" t="s">
        <v>112</v>
      </c>
      <c r="B24" t="s">
        <v>232</v>
      </c>
      <c r="C24" t="s">
        <v>352</v>
      </c>
      <c r="D24" t="s">
        <v>378</v>
      </c>
      <c r="E24" t="s">
        <v>391</v>
      </c>
      <c r="F24" t="s">
        <v>395</v>
      </c>
      <c r="G24" s="3">
        <v>349</v>
      </c>
      <c r="H24">
        <v>3</v>
      </c>
      <c r="I24" s="3">
        <v>1047</v>
      </c>
      <c r="J24" s="3">
        <v>6.95</v>
      </c>
      <c r="K24" s="3">
        <v>0</v>
      </c>
      <c r="L24" s="3">
        <v>105.4</v>
      </c>
      <c r="M24" s="3">
        <v>1159.3499999999999</v>
      </c>
      <c r="N24" t="s">
        <v>397</v>
      </c>
      <c r="O24" t="s">
        <v>401</v>
      </c>
      <c r="P24" s="2">
        <f t="shared" si="0"/>
        <v>5.994738431017381E-3</v>
      </c>
    </row>
    <row r="25" spans="1:16" x14ac:dyDescent="0.3">
      <c r="A25" t="s">
        <v>61</v>
      </c>
      <c r="B25" t="s">
        <v>181</v>
      </c>
      <c r="C25" t="s">
        <v>301</v>
      </c>
      <c r="D25" t="s">
        <v>380</v>
      </c>
      <c r="E25" t="s">
        <v>391</v>
      </c>
      <c r="F25" t="s">
        <v>395</v>
      </c>
      <c r="G25" s="3">
        <v>349</v>
      </c>
      <c r="H25">
        <v>3</v>
      </c>
      <c r="I25" s="3">
        <v>1047</v>
      </c>
      <c r="J25" s="3">
        <v>0</v>
      </c>
      <c r="K25" s="3">
        <v>0</v>
      </c>
      <c r="L25" s="3">
        <v>104.7</v>
      </c>
      <c r="M25" s="3">
        <v>1151.7</v>
      </c>
      <c r="N25" t="s">
        <v>398</v>
      </c>
      <c r="O25" t="s">
        <v>400</v>
      </c>
      <c r="P25" s="2">
        <f t="shared" si="0"/>
        <v>0</v>
      </c>
    </row>
    <row r="26" spans="1:16" x14ac:dyDescent="0.3">
      <c r="A26" t="s">
        <v>117</v>
      </c>
      <c r="B26" t="s">
        <v>237</v>
      </c>
      <c r="C26" t="s">
        <v>357</v>
      </c>
      <c r="D26" t="s">
        <v>381</v>
      </c>
      <c r="E26" t="s">
        <v>391</v>
      </c>
      <c r="F26" t="s">
        <v>395</v>
      </c>
      <c r="G26" s="3">
        <v>349</v>
      </c>
      <c r="H26">
        <v>3</v>
      </c>
      <c r="I26" s="3">
        <v>1047</v>
      </c>
      <c r="J26" s="3">
        <v>0</v>
      </c>
      <c r="K26" s="3">
        <v>0</v>
      </c>
      <c r="L26" s="3">
        <v>104.7</v>
      </c>
      <c r="M26" s="3">
        <v>1151.7</v>
      </c>
      <c r="N26" t="s">
        <v>398</v>
      </c>
      <c r="O26" t="s">
        <v>400</v>
      </c>
      <c r="P26" s="2">
        <f t="shared" si="0"/>
        <v>0</v>
      </c>
    </row>
    <row r="27" spans="1:16" x14ac:dyDescent="0.3">
      <c r="A27" t="s">
        <v>18</v>
      </c>
      <c r="B27" t="s">
        <v>138</v>
      </c>
      <c r="C27" t="s">
        <v>258</v>
      </c>
      <c r="D27" t="s">
        <v>375</v>
      </c>
      <c r="E27" t="s">
        <v>384</v>
      </c>
      <c r="F27" t="s">
        <v>394</v>
      </c>
      <c r="G27" s="3">
        <v>399</v>
      </c>
      <c r="H27">
        <v>3</v>
      </c>
      <c r="I27" s="3">
        <v>1197</v>
      </c>
      <c r="J27" s="3">
        <v>0</v>
      </c>
      <c r="K27" s="3">
        <v>179.55</v>
      </c>
      <c r="L27" s="3">
        <v>101.75</v>
      </c>
      <c r="M27" s="3">
        <v>1119.2</v>
      </c>
      <c r="N27" t="s">
        <v>398</v>
      </c>
      <c r="O27" t="s">
        <v>402</v>
      </c>
      <c r="P27" s="2">
        <f t="shared" si="0"/>
        <v>0</v>
      </c>
    </row>
    <row r="28" spans="1:16" x14ac:dyDescent="0.3">
      <c r="A28" t="s">
        <v>94</v>
      </c>
      <c r="B28" t="s">
        <v>214</v>
      </c>
      <c r="C28" t="s">
        <v>334</v>
      </c>
      <c r="D28" t="s">
        <v>380</v>
      </c>
      <c r="E28" t="s">
        <v>385</v>
      </c>
      <c r="F28" t="s">
        <v>393</v>
      </c>
      <c r="G28" s="3">
        <v>279</v>
      </c>
      <c r="H28">
        <v>3</v>
      </c>
      <c r="I28" s="3">
        <v>837</v>
      </c>
      <c r="J28" s="3">
        <v>14.95</v>
      </c>
      <c r="K28" s="3">
        <v>0</v>
      </c>
      <c r="L28" s="3">
        <v>85.2</v>
      </c>
      <c r="M28" s="3">
        <v>937.15</v>
      </c>
      <c r="N28" t="s">
        <v>399</v>
      </c>
      <c r="O28" t="s">
        <v>405</v>
      </c>
      <c r="P28" s="2">
        <f t="shared" si="0"/>
        <v>1.5952622312329936E-2</v>
      </c>
    </row>
    <row r="29" spans="1:16" x14ac:dyDescent="0.3">
      <c r="A29" t="s">
        <v>43</v>
      </c>
      <c r="B29" t="s">
        <v>163</v>
      </c>
      <c r="C29" t="s">
        <v>283</v>
      </c>
      <c r="D29" t="s">
        <v>378</v>
      </c>
      <c r="E29" t="s">
        <v>385</v>
      </c>
      <c r="F29" t="s">
        <v>393</v>
      </c>
      <c r="G29" s="3">
        <v>279</v>
      </c>
      <c r="H29">
        <v>3</v>
      </c>
      <c r="I29" s="3">
        <v>837</v>
      </c>
      <c r="J29" s="3">
        <v>0</v>
      </c>
      <c r="K29" s="3">
        <v>0</v>
      </c>
      <c r="L29" s="3">
        <v>83.7</v>
      </c>
      <c r="M29" s="3">
        <v>920.7</v>
      </c>
      <c r="N29" t="s">
        <v>397</v>
      </c>
      <c r="O29" t="s">
        <v>402</v>
      </c>
      <c r="P29" s="2">
        <f t="shared" si="0"/>
        <v>0</v>
      </c>
    </row>
    <row r="30" spans="1:16" x14ac:dyDescent="0.3">
      <c r="A30" t="s">
        <v>55</v>
      </c>
      <c r="B30" t="s">
        <v>175</v>
      </c>
      <c r="C30" t="s">
        <v>295</v>
      </c>
      <c r="D30" t="s">
        <v>380</v>
      </c>
      <c r="E30" t="s">
        <v>385</v>
      </c>
      <c r="F30" t="s">
        <v>393</v>
      </c>
      <c r="G30" s="3">
        <v>279</v>
      </c>
      <c r="H30">
        <v>3</v>
      </c>
      <c r="I30" s="3">
        <v>837</v>
      </c>
      <c r="J30" s="3">
        <v>0</v>
      </c>
      <c r="K30" s="3">
        <v>0</v>
      </c>
      <c r="L30" s="3">
        <v>83.7</v>
      </c>
      <c r="M30" s="3">
        <v>920.7</v>
      </c>
      <c r="N30" t="s">
        <v>399</v>
      </c>
      <c r="O30" t="s">
        <v>402</v>
      </c>
      <c r="P30" s="2">
        <f t="shared" si="0"/>
        <v>0</v>
      </c>
    </row>
    <row r="31" spans="1:16" x14ac:dyDescent="0.3">
      <c r="A31" t="s">
        <v>51</v>
      </c>
      <c r="B31" t="s">
        <v>171</v>
      </c>
      <c r="C31" t="s">
        <v>291</v>
      </c>
      <c r="D31" t="s">
        <v>379</v>
      </c>
      <c r="E31" t="s">
        <v>384</v>
      </c>
      <c r="F31" t="s">
        <v>394</v>
      </c>
      <c r="G31" s="3">
        <v>399</v>
      </c>
      <c r="H31">
        <v>2</v>
      </c>
      <c r="I31" s="3">
        <v>798</v>
      </c>
      <c r="J31" s="3">
        <v>0</v>
      </c>
      <c r="K31" s="3">
        <v>0</v>
      </c>
      <c r="L31" s="3">
        <v>79.8</v>
      </c>
      <c r="M31" s="3">
        <v>877.8</v>
      </c>
      <c r="N31" t="s">
        <v>399</v>
      </c>
      <c r="O31" t="s">
        <v>402</v>
      </c>
      <c r="P31" s="2">
        <f t="shared" si="0"/>
        <v>0</v>
      </c>
    </row>
    <row r="32" spans="1:16" x14ac:dyDescent="0.3">
      <c r="A32" t="s">
        <v>97</v>
      </c>
      <c r="B32" t="s">
        <v>217</v>
      </c>
      <c r="C32" t="s">
        <v>337</v>
      </c>
      <c r="D32" t="s">
        <v>381</v>
      </c>
      <c r="E32" t="s">
        <v>385</v>
      </c>
      <c r="F32" t="s">
        <v>393</v>
      </c>
      <c r="G32" s="3">
        <v>279</v>
      </c>
      <c r="H32">
        <v>3</v>
      </c>
      <c r="I32" s="3">
        <v>837</v>
      </c>
      <c r="J32" s="3">
        <v>14.95</v>
      </c>
      <c r="K32" s="3">
        <v>125.55</v>
      </c>
      <c r="L32" s="3">
        <v>72.64</v>
      </c>
      <c r="M32" s="3">
        <v>799.04</v>
      </c>
      <c r="N32" t="s">
        <v>399</v>
      </c>
      <c r="O32" t="s">
        <v>404</v>
      </c>
      <c r="P32" s="2">
        <f t="shared" si="0"/>
        <v>1.8709951942330796E-2</v>
      </c>
    </row>
    <row r="33" spans="1:16" x14ac:dyDescent="0.3">
      <c r="A33" t="s">
        <v>57</v>
      </c>
      <c r="B33" t="s">
        <v>177</v>
      </c>
      <c r="C33" t="s">
        <v>297</v>
      </c>
      <c r="D33" t="s">
        <v>382</v>
      </c>
      <c r="E33" t="s">
        <v>384</v>
      </c>
      <c r="F33" t="s">
        <v>394</v>
      </c>
      <c r="G33" s="3">
        <v>399</v>
      </c>
      <c r="H33">
        <v>2</v>
      </c>
      <c r="I33" s="3">
        <v>798</v>
      </c>
      <c r="J33" s="3">
        <v>0</v>
      </c>
      <c r="K33" s="3">
        <v>79.8</v>
      </c>
      <c r="L33" s="3">
        <v>71.819999999999993</v>
      </c>
      <c r="M33" s="3">
        <v>790.02</v>
      </c>
      <c r="N33" t="s">
        <v>397</v>
      </c>
      <c r="O33" t="s">
        <v>400</v>
      </c>
      <c r="P33" s="2">
        <f t="shared" si="0"/>
        <v>0</v>
      </c>
    </row>
    <row r="34" spans="1:16" x14ac:dyDescent="0.3">
      <c r="A34" t="s">
        <v>29</v>
      </c>
      <c r="B34" t="s">
        <v>149</v>
      </c>
      <c r="C34" t="s">
        <v>269</v>
      </c>
      <c r="D34" t="s">
        <v>378</v>
      </c>
      <c r="E34" t="s">
        <v>387</v>
      </c>
      <c r="F34" t="s">
        <v>394</v>
      </c>
      <c r="G34" s="3">
        <v>699</v>
      </c>
      <c r="H34">
        <v>1</v>
      </c>
      <c r="I34" s="3">
        <v>699</v>
      </c>
      <c r="J34" s="3">
        <v>9.9499999999999993</v>
      </c>
      <c r="K34" s="3">
        <v>0</v>
      </c>
      <c r="L34" s="3">
        <v>70.900000000000006</v>
      </c>
      <c r="M34" s="3">
        <v>779.85</v>
      </c>
      <c r="N34" t="s">
        <v>398</v>
      </c>
      <c r="O34" t="s">
        <v>400</v>
      </c>
      <c r="P34" s="2">
        <f t="shared" si="0"/>
        <v>1.2758863884080271E-2</v>
      </c>
    </row>
    <row r="35" spans="1:16" x14ac:dyDescent="0.3">
      <c r="A35" t="s">
        <v>80</v>
      </c>
      <c r="B35" t="s">
        <v>200</v>
      </c>
      <c r="C35" t="s">
        <v>320</v>
      </c>
      <c r="D35" t="s">
        <v>380</v>
      </c>
      <c r="E35" t="s">
        <v>387</v>
      </c>
      <c r="F35" t="s">
        <v>394</v>
      </c>
      <c r="G35" s="3">
        <v>699</v>
      </c>
      <c r="H35">
        <v>1</v>
      </c>
      <c r="I35" s="3">
        <v>699</v>
      </c>
      <c r="J35" s="3">
        <v>9.9499999999999993</v>
      </c>
      <c r="K35" s="3">
        <v>0</v>
      </c>
      <c r="L35" s="3">
        <v>70.900000000000006</v>
      </c>
      <c r="M35" s="3">
        <v>779.85</v>
      </c>
      <c r="N35" t="s">
        <v>397</v>
      </c>
      <c r="O35" t="s">
        <v>401</v>
      </c>
      <c r="P35" s="2">
        <f t="shared" si="0"/>
        <v>1.2758863884080271E-2</v>
      </c>
    </row>
    <row r="36" spans="1:16" x14ac:dyDescent="0.3">
      <c r="A36" t="s">
        <v>98</v>
      </c>
      <c r="B36" t="s">
        <v>218</v>
      </c>
      <c r="C36" t="s">
        <v>338</v>
      </c>
      <c r="D36" t="s">
        <v>375</v>
      </c>
      <c r="E36" t="s">
        <v>387</v>
      </c>
      <c r="F36" t="s">
        <v>394</v>
      </c>
      <c r="G36" s="3">
        <v>699</v>
      </c>
      <c r="H36">
        <v>1</v>
      </c>
      <c r="I36" s="3">
        <v>699</v>
      </c>
      <c r="J36" s="3">
        <v>9.9499999999999993</v>
      </c>
      <c r="K36" s="3">
        <v>0</v>
      </c>
      <c r="L36" s="3">
        <v>70.900000000000006</v>
      </c>
      <c r="M36" s="3">
        <v>779.85</v>
      </c>
      <c r="N36" t="s">
        <v>399</v>
      </c>
      <c r="O36" t="s">
        <v>402</v>
      </c>
      <c r="P36" s="2">
        <f t="shared" si="0"/>
        <v>1.2758863884080271E-2</v>
      </c>
    </row>
    <row r="37" spans="1:16" x14ac:dyDescent="0.3">
      <c r="A37" t="s">
        <v>133</v>
      </c>
      <c r="B37" t="s">
        <v>253</v>
      </c>
      <c r="C37" t="s">
        <v>373</v>
      </c>
      <c r="D37" t="s">
        <v>382</v>
      </c>
      <c r="E37" t="s">
        <v>391</v>
      </c>
      <c r="F37" t="s">
        <v>395</v>
      </c>
      <c r="G37" s="3">
        <v>349</v>
      </c>
      <c r="H37">
        <v>2</v>
      </c>
      <c r="I37" s="3">
        <v>698</v>
      </c>
      <c r="J37" s="3">
        <v>6.95</v>
      </c>
      <c r="K37" s="3">
        <v>34.9</v>
      </c>
      <c r="L37" s="3">
        <v>67.010000000000005</v>
      </c>
      <c r="M37" s="3">
        <v>737.06</v>
      </c>
      <c r="N37" t="s">
        <v>399</v>
      </c>
      <c r="O37" t="s">
        <v>401</v>
      </c>
      <c r="P37" s="2">
        <f t="shared" si="0"/>
        <v>9.4293544623232847E-3</v>
      </c>
    </row>
    <row r="38" spans="1:16" x14ac:dyDescent="0.3">
      <c r="A38" t="s">
        <v>27</v>
      </c>
      <c r="B38" t="s">
        <v>147</v>
      </c>
      <c r="C38" t="s">
        <v>267</v>
      </c>
      <c r="D38" t="s">
        <v>381</v>
      </c>
      <c r="E38" t="s">
        <v>389</v>
      </c>
      <c r="F38" t="s">
        <v>393</v>
      </c>
      <c r="G38" s="3">
        <v>149</v>
      </c>
      <c r="H38">
        <v>4</v>
      </c>
      <c r="I38" s="3">
        <v>596</v>
      </c>
      <c r="J38" s="3">
        <v>14.95</v>
      </c>
      <c r="K38" s="3">
        <v>0</v>
      </c>
      <c r="L38" s="3">
        <v>61.1</v>
      </c>
      <c r="M38" s="3">
        <v>672.05</v>
      </c>
      <c r="N38" t="s">
        <v>397</v>
      </c>
      <c r="O38" t="s">
        <v>401</v>
      </c>
      <c r="P38" s="2">
        <f t="shared" si="0"/>
        <v>2.224536864816606E-2</v>
      </c>
    </row>
    <row r="39" spans="1:16" x14ac:dyDescent="0.3">
      <c r="A39" t="s">
        <v>42</v>
      </c>
      <c r="B39" t="s">
        <v>162</v>
      </c>
      <c r="C39" t="s">
        <v>282</v>
      </c>
      <c r="D39" t="s">
        <v>378</v>
      </c>
      <c r="E39" t="s">
        <v>389</v>
      </c>
      <c r="F39" t="s">
        <v>393</v>
      </c>
      <c r="G39" s="3">
        <v>149</v>
      </c>
      <c r="H39">
        <v>4</v>
      </c>
      <c r="I39" s="3">
        <v>596</v>
      </c>
      <c r="J39" s="3">
        <v>6.95</v>
      </c>
      <c r="K39" s="3">
        <v>0</v>
      </c>
      <c r="L39" s="3">
        <v>60.3</v>
      </c>
      <c r="M39" s="3">
        <v>663.25</v>
      </c>
      <c r="N39" t="s">
        <v>397</v>
      </c>
      <c r="O39" t="s">
        <v>402</v>
      </c>
      <c r="P39" s="2">
        <f t="shared" si="0"/>
        <v>1.04787033546928E-2</v>
      </c>
    </row>
    <row r="40" spans="1:16" x14ac:dyDescent="0.3">
      <c r="A40" t="s">
        <v>86</v>
      </c>
      <c r="B40" t="s">
        <v>206</v>
      </c>
      <c r="C40" t="s">
        <v>326</v>
      </c>
      <c r="D40" t="s">
        <v>376</v>
      </c>
      <c r="E40" t="s">
        <v>389</v>
      </c>
      <c r="F40" t="s">
        <v>393</v>
      </c>
      <c r="G40" s="3">
        <v>149</v>
      </c>
      <c r="H40">
        <v>4</v>
      </c>
      <c r="I40" s="3">
        <v>596</v>
      </c>
      <c r="J40" s="3">
        <v>9.9499999999999993</v>
      </c>
      <c r="K40" s="3">
        <v>29.8</v>
      </c>
      <c r="L40" s="3">
        <v>57.62</v>
      </c>
      <c r="M40" s="3">
        <v>633.77</v>
      </c>
      <c r="N40" t="s">
        <v>399</v>
      </c>
      <c r="O40" t="s">
        <v>401</v>
      </c>
      <c r="P40" s="2">
        <f t="shared" si="0"/>
        <v>1.5699701784559067E-2</v>
      </c>
    </row>
    <row r="41" spans="1:16" x14ac:dyDescent="0.3">
      <c r="A41" t="s">
        <v>35</v>
      </c>
      <c r="B41" t="s">
        <v>155</v>
      </c>
      <c r="C41" t="s">
        <v>275</v>
      </c>
      <c r="D41" t="s">
        <v>379</v>
      </c>
      <c r="E41" t="s">
        <v>385</v>
      </c>
      <c r="F41" t="s">
        <v>393</v>
      </c>
      <c r="G41" s="3">
        <v>279</v>
      </c>
      <c r="H41">
        <v>2</v>
      </c>
      <c r="I41" s="3">
        <v>558</v>
      </c>
      <c r="J41" s="3">
        <v>9.9499999999999993</v>
      </c>
      <c r="K41" s="3">
        <v>0</v>
      </c>
      <c r="L41" s="3">
        <v>56.8</v>
      </c>
      <c r="M41" s="3">
        <v>624.75</v>
      </c>
      <c r="N41" t="s">
        <v>397</v>
      </c>
      <c r="O41" t="s">
        <v>405</v>
      </c>
      <c r="P41" s="2">
        <f t="shared" si="0"/>
        <v>1.5926370548219288E-2</v>
      </c>
    </row>
    <row r="42" spans="1:16" x14ac:dyDescent="0.3">
      <c r="A42" t="s">
        <v>100</v>
      </c>
      <c r="B42" t="s">
        <v>220</v>
      </c>
      <c r="C42" t="s">
        <v>340</v>
      </c>
      <c r="D42" t="s">
        <v>382</v>
      </c>
      <c r="E42" t="s">
        <v>385</v>
      </c>
      <c r="F42" t="s">
        <v>393</v>
      </c>
      <c r="G42" s="3">
        <v>279</v>
      </c>
      <c r="H42">
        <v>2</v>
      </c>
      <c r="I42" s="3">
        <v>558</v>
      </c>
      <c r="J42" s="3">
        <v>9.9499999999999993</v>
      </c>
      <c r="K42" s="3">
        <v>0</v>
      </c>
      <c r="L42" s="3">
        <v>56.8</v>
      </c>
      <c r="M42" s="3">
        <v>624.75</v>
      </c>
      <c r="N42" t="s">
        <v>397</v>
      </c>
      <c r="O42" t="s">
        <v>402</v>
      </c>
      <c r="P42" s="2">
        <f t="shared" si="0"/>
        <v>1.5926370548219288E-2</v>
      </c>
    </row>
    <row r="43" spans="1:16" x14ac:dyDescent="0.3">
      <c r="A43" t="s">
        <v>111</v>
      </c>
      <c r="B43" t="s">
        <v>231</v>
      </c>
      <c r="C43" t="s">
        <v>351</v>
      </c>
      <c r="D43" t="s">
        <v>380</v>
      </c>
      <c r="E43" t="s">
        <v>385</v>
      </c>
      <c r="F43" t="s">
        <v>393</v>
      </c>
      <c r="G43" s="3">
        <v>279</v>
      </c>
      <c r="H43">
        <v>2</v>
      </c>
      <c r="I43" s="3">
        <v>558</v>
      </c>
      <c r="J43" s="3">
        <v>6.95</v>
      </c>
      <c r="K43" s="3">
        <v>27.9</v>
      </c>
      <c r="L43" s="3">
        <v>53.71</v>
      </c>
      <c r="M43" s="3">
        <v>590.76</v>
      </c>
      <c r="N43" t="s">
        <v>398</v>
      </c>
      <c r="O43" t="s">
        <v>401</v>
      </c>
      <c r="P43" s="2">
        <f t="shared" si="0"/>
        <v>1.1764506737084434E-2</v>
      </c>
    </row>
    <row r="44" spans="1:16" x14ac:dyDescent="0.3">
      <c r="A44" t="s">
        <v>75</v>
      </c>
      <c r="B44" t="s">
        <v>195</v>
      </c>
      <c r="C44" t="s">
        <v>315</v>
      </c>
      <c r="D44" t="s">
        <v>376</v>
      </c>
      <c r="E44" t="s">
        <v>389</v>
      </c>
      <c r="F44" t="s">
        <v>393</v>
      </c>
      <c r="G44" s="3">
        <v>149</v>
      </c>
      <c r="H44">
        <v>3</v>
      </c>
      <c r="I44" s="3">
        <v>447</v>
      </c>
      <c r="J44" s="3">
        <v>6.95</v>
      </c>
      <c r="K44" s="3">
        <v>0</v>
      </c>
      <c r="L44" s="3">
        <v>45.4</v>
      </c>
      <c r="M44" s="3">
        <v>499.35</v>
      </c>
      <c r="N44" t="s">
        <v>399</v>
      </c>
      <c r="O44" t="s">
        <v>402</v>
      </c>
      <c r="P44" s="2">
        <f t="shared" si="0"/>
        <v>1.3918093521578051E-2</v>
      </c>
    </row>
    <row r="45" spans="1:16" x14ac:dyDescent="0.3">
      <c r="A45" t="s">
        <v>126</v>
      </c>
      <c r="B45" t="s">
        <v>246</v>
      </c>
      <c r="C45" t="s">
        <v>366</v>
      </c>
      <c r="D45" t="s">
        <v>379</v>
      </c>
      <c r="E45" t="s">
        <v>389</v>
      </c>
      <c r="F45" t="s">
        <v>393</v>
      </c>
      <c r="G45" s="3">
        <v>149</v>
      </c>
      <c r="H45">
        <v>3</v>
      </c>
      <c r="I45" s="3">
        <v>447</v>
      </c>
      <c r="J45" s="3">
        <v>6.95</v>
      </c>
      <c r="K45" s="3">
        <v>0</v>
      </c>
      <c r="L45" s="3">
        <v>45.4</v>
      </c>
      <c r="M45" s="3">
        <v>499.35</v>
      </c>
      <c r="N45" t="s">
        <v>398</v>
      </c>
      <c r="O45" t="s">
        <v>402</v>
      </c>
      <c r="P45" s="2">
        <f t="shared" si="0"/>
        <v>1.3918093521578051E-2</v>
      </c>
    </row>
    <row r="46" spans="1:16" x14ac:dyDescent="0.3">
      <c r="A46" t="s">
        <v>123</v>
      </c>
      <c r="B46" t="s">
        <v>243</v>
      </c>
      <c r="C46" t="s">
        <v>363</v>
      </c>
      <c r="D46" t="s">
        <v>382</v>
      </c>
      <c r="E46" t="s">
        <v>389</v>
      </c>
      <c r="F46" t="s">
        <v>393</v>
      </c>
      <c r="G46" s="3">
        <v>149</v>
      </c>
      <c r="H46">
        <v>3</v>
      </c>
      <c r="I46" s="3">
        <v>447</v>
      </c>
      <c r="J46" s="3">
        <v>0</v>
      </c>
      <c r="K46" s="3">
        <v>22.35</v>
      </c>
      <c r="L46" s="3">
        <v>42.47</v>
      </c>
      <c r="M46" s="3">
        <v>467.12</v>
      </c>
      <c r="N46" t="s">
        <v>397</v>
      </c>
      <c r="O46" t="s">
        <v>402</v>
      </c>
      <c r="P46" s="2">
        <f t="shared" si="0"/>
        <v>0</v>
      </c>
    </row>
    <row r="47" spans="1:16" x14ac:dyDescent="0.3">
      <c r="A47" t="s">
        <v>73</v>
      </c>
      <c r="B47" t="s">
        <v>193</v>
      </c>
      <c r="C47" t="s">
        <v>313</v>
      </c>
      <c r="D47" t="s">
        <v>376</v>
      </c>
      <c r="E47" t="s">
        <v>386</v>
      </c>
      <c r="F47" t="s">
        <v>395</v>
      </c>
      <c r="G47" s="3">
        <v>89</v>
      </c>
      <c r="H47">
        <v>4</v>
      </c>
      <c r="I47" s="3">
        <v>356</v>
      </c>
      <c r="J47" s="3">
        <v>9.9499999999999993</v>
      </c>
      <c r="K47" s="3">
        <v>0</v>
      </c>
      <c r="L47" s="3">
        <v>36.590000000000003</v>
      </c>
      <c r="M47" s="3">
        <v>402.54</v>
      </c>
      <c r="N47" t="s">
        <v>399</v>
      </c>
      <c r="O47" t="s">
        <v>402</v>
      </c>
      <c r="P47" s="2">
        <f t="shared" si="0"/>
        <v>2.4718040443185766E-2</v>
      </c>
    </row>
    <row r="48" spans="1:16" x14ac:dyDescent="0.3">
      <c r="A48" t="s">
        <v>110</v>
      </c>
      <c r="B48" t="s">
        <v>230</v>
      </c>
      <c r="C48" t="s">
        <v>350</v>
      </c>
      <c r="D48" t="s">
        <v>379</v>
      </c>
      <c r="E48" t="s">
        <v>386</v>
      </c>
      <c r="F48" t="s">
        <v>395</v>
      </c>
      <c r="G48" s="3">
        <v>89</v>
      </c>
      <c r="H48">
        <v>4</v>
      </c>
      <c r="I48" s="3">
        <v>356</v>
      </c>
      <c r="J48" s="3">
        <v>6.95</v>
      </c>
      <c r="K48" s="3">
        <v>0</v>
      </c>
      <c r="L48" s="3">
        <v>36.299999999999997</v>
      </c>
      <c r="M48" s="3">
        <v>399.25</v>
      </c>
      <c r="N48" t="s">
        <v>397</v>
      </c>
      <c r="O48" t="s">
        <v>401</v>
      </c>
      <c r="P48" s="2">
        <f t="shared" si="0"/>
        <v>1.7407639323731999E-2</v>
      </c>
    </row>
    <row r="49" spans="1:16" x14ac:dyDescent="0.3">
      <c r="A49" t="s">
        <v>78</v>
      </c>
      <c r="B49" t="s">
        <v>198</v>
      </c>
      <c r="C49" t="s">
        <v>318</v>
      </c>
      <c r="D49" t="s">
        <v>377</v>
      </c>
      <c r="E49" t="s">
        <v>386</v>
      </c>
      <c r="F49" t="s">
        <v>395</v>
      </c>
      <c r="G49" s="3">
        <v>89</v>
      </c>
      <c r="H49">
        <v>4</v>
      </c>
      <c r="I49" s="3">
        <v>356</v>
      </c>
      <c r="J49" s="3">
        <v>0</v>
      </c>
      <c r="K49" s="3">
        <v>0</v>
      </c>
      <c r="L49" s="3">
        <v>35.6</v>
      </c>
      <c r="M49" s="3">
        <v>391.6</v>
      </c>
      <c r="N49" t="s">
        <v>398</v>
      </c>
      <c r="O49" t="s">
        <v>402</v>
      </c>
      <c r="P49" s="2">
        <f t="shared" si="0"/>
        <v>0</v>
      </c>
    </row>
    <row r="50" spans="1:16" x14ac:dyDescent="0.3">
      <c r="A50" t="s">
        <v>44</v>
      </c>
      <c r="B50" t="s">
        <v>164</v>
      </c>
      <c r="C50" t="s">
        <v>284</v>
      </c>
      <c r="D50" t="s">
        <v>375</v>
      </c>
      <c r="E50" t="s">
        <v>391</v>
      </c>
      <c r="F50" t="s">
        <v>395</v>
      </c>
      <c r="G50" s="3">
        <v>349</v>
      </c>
      <c r="H50">
        <v>1</v>
      </c>
      <c r="I50" s="3">
        <v>349</v>
      </c>
      <c r="J50" s="3">
        <v>0</v>
      </c>
      <c r="K50" s="3">
        <v>0</v>
      </c>
      <c r="L50" s="3">
        <v>34.9</v>
      </c>
      <c r="M50" s="3">
        <v>383.9</v>
      </c>
      <c r="N50" t="s">
        <v>398</v>
      </c>
      <c r="O50" t="s">
        <v>402</v>
      </c>
      <c r="P50" s="2">
        <f t="shared" si="0"/>
        <v>0</v>
      </c>
    </row>
    <row r="51" spans="1:16" x14ac:dyDescent="0.3">
      <c r="A51" t="s">
        <v>106</v>
      </c>
      <c r="B51" t="s">
        <v>226</v>
      </c>
      <c r="C51" t="s">
        <v>346</v>
      </c>
      <c r="D51" t="s">
        <v>382</v>
      </c>
      <c r="E51" t="s">
        <v>389</v>
      </c>
      <c r="F51" t="s">
        <v>393</v>
      </c>
      <c r="G51" s="3">
        <v>149</v>
      </c>
      <c r="H51">
        <v>2</v>
      </c>
      <c r="I51" s="3">
        <v>298</v>
      </c>
      <c r="J51" s="3">
        <v>9.9499999999999993</v>
      </c>
      <c r="K51" s="3">
        <v>0</v>
      </c>
      <c r="L51" s="3">
        <v>30.8</v>
      </c>
      <c r="M51" s="3">
        <v>338.75</v>
      </c>
      <c r="N51" t="s">
        <v>399</v>
      </c>
      <c r="O51" t="s">
        <v>400</v>
      </c>
      <c r="P51" s="2">
        <f t="shared" si="0"/>
        <v>2.9372693726937266E-2</v>
      </c>
    </row>
    <row r="52" spans="1:16" x14ac:dyDescent="0.3">
      <c r="A52" t="s">
        <v>68</v>
      </c>
      <c r="B52" t="s">
        <v>188</v>
      </c>
      <c r="C52" t="s">
        <v>308</v>
      </c>
      <c r="D52" t="s">
        <v>377</v>
      </c>
      <c r="E52" t="s">
        <v>385</v>
      </c>
      <c r="F52" t="s">
        <v>393</v>
      </c>
      <c r="G52" s="3">
        <v>279</v>
      </c>
      <c r="H52">
        <v>1</v>
      </c>
      <c r="I52" s="3">
        <v>279</v>
      </c>
      <c r="J52" s="3">
        <v>9.9499999999999993</v>
      </c>
      <c r="K52" s="3">
        <v>0</v>
      </c>
      <c r="L52" s="3">
        <v>28.89</v>
      </c>
      <c r="M52" s="3">
        <v>317.83999999999997</v>
      </c>
      <c r="N52" t="s">
        <v>398</v>
      </c>
      <c r="O52" t="s">
        <v>405</v>
      </c>
      <c r="P52" s="2">
        <f t="shared" si="0"/>
        <v>3.1305059149257491E-2</v>
      </c>
    </row>
    <row r="53" spans="1:16" x14ac:dyDescent="0.3">
      <c r="A53" t="s">
        <v>15</v>
      </c>
      <c r="B53" t="s">
        <v>135</v>
      </c>
      <c r="C53" t="s">
        <v>255</v>
      </c>
      <c r="D53" t="s">
        <v>375</v>
      </c>
      <c r="E53" t="s">
        <v>383</v>
      </c>
      <c r="F53" t="s">
        <v>393</v>
      </c>
      <c r="G53" s="3">
        <v>69</v>
      </c>
      <c r="H53">
        <v>4</v>
      </c>
      <c r="I53" s="3">
        <v>276</v>
      </c>
      <c r="J53" s="3">
        <v>6.95</v>
      </c>
      <c r="K53" s="3">
        <v>0</v>
      </c>
      <c r="L53" s="3">
        <v>28.3</v>
      </c>
      <c r="M53" s="3">
        <v>311.25</v>
      </c>
      <c r="N53" t="s">
        <v>397</v>
      </c>
      <c r="O53" t="s">
        <v>400</v>
      </c>
      <c r="P53" s="2">
        <f t="shared" si="0"/>
        <v>2.2329317269076304E-2</v>
      </c>
    </row>
    <row r="54" spans="1:16" x14ac:dyDescent="0.3">
      <c r="A54" t="s">
        <v>63</v>
      </c>
      <c r="B54" t="s">
        <v>183</v>
      </c>
      <c r="C54" t="s">
        <v>303</v>
      </c>
      <c r="D54" t="s">
        <v>380</v>
      </c>
      <c r="E54" t="s">
        <v>386</v>
      </c>
      <c r="F54" t="s">
        <v>395</v>
      </c>
      <c r="G54" s="3">
        <v>89</v>
      </c>
      <c r="H54">
        <v>3</v>
      </c>
      <c r="I54" s="3">
        <v>267</v>
      </c>
      <c r="J54" s="3">
        <v>14.95</v>
      </c>
      <c r="K54" s="3">
        <v>0</v>
      </c>
      <c r="L54" s="3">
        <v>28.2</v>
      </c>
      <c r="M54" s="3">
        <v>310.14999999999998</v>
      </c>
      <c r="N54" t="s">
        <v>397</v>
      </c>
      <c r="O54" t="s">
        <v>401</v>
      </c>
      <c r="P54" s="2">
        <f t="shared" si="0"/>
        <v>4.8202482669675965E-2</v>
      </c>
    </row>
    <row r="55" spans="1:16" x14ac:dyDescent="0.3">
      <c r="A55" t="s">
        <v>79</v>
      </c>
      <c r="B55" t="s">
        <v>199</v>
      </c>
      <c r="C55" t="s">
        <v>319</v>
      </c>
      <c r="D55" t="s">
        <v>378</v>
      </c>
      <c r="E55" t="s">
        <v>383</v>
      </c>
      <c r="F55" t="s">
        <v>393</v>
      </c>
      <c r="G55" s="3">
        <v>69</v>
      </c>
      <c r="H55">
        <v>4</v>
      </c>
      <c r="I55" s="3">
        <v>276</v>
      </c>
      <c r="J55" s="3">
        <v>0</v>
      </c>
      <c r="K55" s="3">
        <v>0</v>
      </c>
      <c r="L55" s="3">
        <v>27.6</v>
      </c>
      <c r="M55" s="3">
        <v>303.60000000000002</v>
      </c>
      <c r="N55" t="s">
        <v>397</v>
      </c>
      <c r="O55" t="s">
        <v>401</v>
      </c>
      <c r="P55" s="2">
        <f t="shared" si="0"/>
        <v>0</v>
      </c>
    </row>
    <row r="56" spans="1:16" x14ac:dyDescent="0.3">
      <c r="A56" t="s">
        <v>19</v>
      </c>
      <c r="B56" t="s">
        <v>139</v>
      </c>
      <c r="C56" t="s">
        <v>259</v>
      </c>
      <c r="D56" t="s">
        <v>378</v>
      </c>
      <c r="E56" t="s">
        <v>385</v>
      </c>
      <c r="F56" t="s">
        <v>393</v>
      </c>
      <c r="G56" s="3">
        <v>279</v>
      </c>
      <c r="H56">
        <v>1</v>
      </c>
      <c r="I56" s="3">
        <v>279</v>
      </c>
      <c r="J56" s="3">
        <v>14.95</v>
      </c>
      <c r="K56" s="3">
        <v>41.85</v>
      </c>
      <c r="L56" s="3">
        <v>25.21</v>
      </c>
      <c r="M56" s="3">
        <v>277.31</v>
      </c>
      <c r="N56" t="s">
        <v>398</v>
      </c>
      <c r="O56" t="s">
        <v>400</v>
      </c>
      <c r="P56" s="2">
        <f t="shared" si="0"/>
        <v>5.391078576322527E-2</v>
      </c>
    </row>
    <row r="57" spans="1:16" x14ac:dyDescent="0.3">
      <c r="A57" t="s">
        <v>32</v>
      </c>
      <c r="B57" t="s">
        <v>152</v>
      </c>
      <c r="C57" t="s">
        <v>272</v>
      </c>
      <c r="D57" t="s">
        <v>377</v>
      </c>
      <c r="E57" t="s">
        <v>385</v>
      </c>
      <c r="F57" t="s">
        <v>393</v>
      </c>
      <c r="G57" s="3">
        <v>279</v>
      </c>
      <c r="H57">
        <v>1</v>
      </c>
      <c r="I57" s="3">
        <v>279</v>
      </c>
      <c r="J57" s="3">
        <v>9.9499999999999993</v>
      </c>
      <c r="K57" s="3">
        <v>41.85</v>
      </c>
      <c r="L57" s="3">
        <v>24.71</v>
      </c>
      <c r="M57" s="3">
        <v>271.81</v>
      </c>
      <c r="N57" t="s">
        <v>398</v>
      </c>
      <c r="O57" t="s">
        <v>400</v>
      </c>
      <c r="P57" s="2">
        <f t="shared" si="0"/>
        <v>3.6606453037047938E-2</v>
      </c>
    </row>
    <row r="58" spans="1:16" x14ac:dyDescent="0.3">
      <c r="A58" t="s">
        <v>105</v>
      </c>
      <c r="B58" t="s">
        <v>225</v>
      </c>
      <c r="C58" t="s">
        <v>345</v>
      </c>
      <c r="D58" t="s">
        <v>379</v>
      </c>
      <c r="E58" t="s">
        <v>392</v>
      </c>
      <c r="F58" t="s">
        <v>396</v>
      </c>
      <c r="G58" s="3">
        <v>59</v>
      </c>
      <c r="H58">
        <v>4</v>
      </c>
      <c r="I58" s="3">
        <v>236</v>
      </c>
      <c r="J58" s="3">
        <v>6.95</v>
      </c>
      <c r="K58" s="3">
        <v>0</v>
      </c>
      <c r="L58" s="3">
        <v>24.3</v>
      </c>
      <c r="M58" s="3">
        <v>267.25</v>
      </c>
      <c r="N58" t="s">
        <v>398</v>
      </c>
      <c r="O58" t="s">
        <v>402</v>
      </c>
      <c r="P58" s="2">
        <f t="shared" si="0"/>
        <v>2.6005612722170252E-2</v>
      </c>
    </row>
    <row r="59" spans="1:16" x14ac:dyDescent="0.3">
      <c r="A59" t="s">
        <v>81</v>
      </c>
      <c r="B59" t="s">
        <v>201</v>
      </c>
      <c r="C59" t="s">
        <v>321</v>
      </c>
      <c r="D59" t="s">
        <v>382</v>
      </c>
      <c r="E59" t="s">
        <v>392</v>
      </c>
      <c r="F59" t="s">
        <v>396</v>
      </c>
      <c r="G59" s="3">
        <v>59</v>
      </c>
      <c r="H59">
        <v>4</v>
      </c>
      <c r="I59" s="3">
        <v>236</v>
      </c>
      <c r="J59" s="3">
        <v>0</v>
      </c>
      <c r="K59" s="3">
        <v>0</v>
      </c>
      <c r="L59" s="3">
        <v>23.6</v>
      </c>
      <c r="M59" s="3">
        <v>259.60000000000002</v>
      </c>
      <c r="N59" t="s">
        <v>397</v>
      </c>
      <c r="O59" t="s">
        <v>403</v>
      </c>
      <c r="P59" s="2">
        <f t="shared" si="0"/>
        <v>0</v>
      </c>
    </row>
    <row r="60" spans="1:16" x14ac:dyDescent="0.3">
      <c r="A60" t="s">
        <v>108</v>
      </c>
      <c r="B60" t="s">
        <v>228</v>
      </c>
      <c r="C60" t="s">
        <v>348</v>
      </c>
      <c r="D60" t="s">
        <v>381</v>
      </c>
      <c r="E60" t="s">
        <v>392</v>
      </c>
      <c r="F60" t="s">
        <v>396</v>
      </c>
      <c r="G60" s="3">
        <v>59</v>
      </c>
      <c r="H60">
        <v>4</v>
      </c>
      <c r="I60" s="3">
        <v>236</v>
      </c>
      <c r="J60" s="3">
        <v>6.95</v>
      </c>
      <c r="K60" s="3">
        <v>23.6</v>
      </c>
      <c r="L60" s="3">
        <v>21.94</v>
      </c>
      <c r="M60" s="3">
        <v>241.29</v>
      </c>
      <c r="N60" t="s">
        <v>399</v>
      </c>
      <c r="O60" t="s">
        <v>402</v>
      </c>
      <c r="P60" s="2">
        <f t="shared" si="0"/>
        <v>2.8803514443201127E-2</v>
      </c>
    </row>
    <row r="61" spans="1:16" x14ac:dyDescent="0.3">
      <c r="A61" t="s">
        <v>85</v>
      </c>
      <c r="B61" t="s">
        <v>205</v>
      </c>
      <c r="C61" t="s">
        <v>325</v>
      </c>
      <c r="D61" t="s">
        <v>379</v>
      </c>
      <c r="E61" t="s">
        <v>383</v>
      </c>
      <c r="F61" t="s">
        <v>393</v>
      </c>
      <c r="G61" s="3">
        <v>69</v>
      </c>
      <c r="H61">
        <v>3</v>
      </c>
      <c r="I61" s="3">
        <v>207</v>
      </c>
      <c r="J61" s="3">
        <v>9.9499999999999993</v>
      </c>
      <c r="K61" s="3">
        <v>0</v>
      </c>
      <c r="L61" s="3">
        <v>21.7</v>
      </c>
      <c r="M61" s="3">
        <v>238.65</v>
      </c>
      <c r="N61" t="s">
        <v>397</v>
      </c>
      <c r="O61" t="s">
        <v>402</v>
      </c>
      <c r="P61" s="2">
        <f t="shared" si="0"/>
        <v>4.1692855646344014E-2</v>
      </c>
    </row>
    <row r="62" spans="1:16" x14ac:dyDescent="0.3">
      <c r="A62" t="s">
        <v>127</v>
      </c>
      <c r="B62" t="s">
        <v>247</v>
      </c>
      <c r="C62" t="s">
        <v>367</v>
      </c>
      <c r="D62" t="s">
        <v>378</v>
      </c>
      <c r="E62" t="s">
        <v>383</v>
      </c>
      <c r="F62" t="s">
        <v>393</v>
      </c>
      <c r="G62" s="3">
        <v>69</v>
      </c>
      <c r="H62">
        <v>3</v>
      </c>
      <c r="I62" s="3">
        <v>207</v>
      </c>
      <c r="J62" s="3">
        <v>9.9499999999999993</v>
      </c>
      <c r="K62" s="3">
        <v>0</v>
      </c>
      <c r="L62" s="3">
        <v>21.7</v>
      </c>
      <c r="M62" s="3">
        <v>238.65</v>
      </c>
      <c r="N62" t="s">
        <v>399</v>
      </c>
      <c r="O62" t="s">
        <v>402</v>
      </c>
      <c r="P62" s="2">
        <f t="shared" si="0"/>
        <v>4.1692855646344014E-2</v>
      </c>
    </row>
    <row r="63" spans="1:16" x14ac:dyDescent="0.3">
      <c r="A63" t="s">
        <v>23</v>
      </c>
      <c r="B63" t="s">
        <v>143</v>
      </c>
      <c r="C63" t="s">
        <v>263</v>
      </c>
      <c r="D63" t="s">
        <v>381</v>
      </c>
      <c r="E63" t="s">
        <v>383</v>
      </c>
      <c r="F63" t="s">
        <v>393</v>
      </c>
      <c r="G63" s="3">
        <v>69</v>
      </c>
      <c r="H63">
        <v>3</v>
      </c>
      <c r="I63" s="3">
        <v>207</v>
      </c>
      <c r="J63" s="3">
        <v>6.95</v>
      </c>
      <c r="K63" s="3">
        <v>0</v>
      </c>
      <c r="L63" s="3">
        <v>21.39</v>
      </c>
      <c r="M63" s="3">
        <v>235.34</v>
      </c>
      <c r="N63" t="s">
        <v>399</v>
      </c>
      <c r="O63" t="s">
        <v>402</v>
      </c>
      <c r="P63" s="2">
        <f t="shared" si="0"/>
        <v>2.9531741310444462E-2</v>
      </c>
    </row>
    <row r="64" spans="1:16" x14ac:dyDescent="0.3">
      <c r="A64" t="s">
        <v>102</v>
      </c>
      <c r="B64" t="s">
        <v>222</v>
      </c>
      <c r="C64" t="s">
        <v>342</v>
      </c>
      <c r="D64" t="s">
        <v>376</v>
      </c>
      <c r="E64" t="s">
        <v>383</v>
      </c>
      <c r="F64" t="s">
        <v>393</v>
      </c>
      <c r="G64" s="3">
        <v>69</v>
      </c>
      <c r="H64">
        <v>3</v>
      </c>
      <c r="I64" s="3">
        <v>207</v>
      </c>
      <c r="J64" s="3">
        <v>0</v>
      </c>
      <c r="K64" s="3">
        <v>0</v>
      </c>
      <c r="L64" s="3">
        <v>20.7</v>
      </c>
      <c r="M64" s="3">
        <v>227.7</v>
      </c>
      <c r="N64" t="s">
        <v>398</v>
      </c>
      <c r="O64" t="s">
        <v>402</v>
      </c>
      <c r="P64" s="2">
        <f t="shared" si="0"/>
        <v>0</v>
      </c>
    </row>
    <row r="65" spans="1:16" x14ac:dyDescent="0.3">
      <c r="A65" t="s">
        <v>30</v>
      </c>
      <c r="B65" t="s">
        <v>150</v>
      </c>
      <c r="C65" t="s">
        <v>270</v>
      </c>
      <c r="D65" t="s">
        <v>377</v>
      </c>
      <c r="E65" t="s">
        <v>386</v>
      </c>
      <c r="F65" t="s">
        <v>395</v>
      </c>
      <c r="G65" s="3">
        <v>89</v>
      </c>
      <c r="H65">
        <v>2</v>
      </c>
      <c r="I65" s="3">
        <v>178</v>
      </c>
      <c r="J65" s="3">
        <v>14.95</v>
      </c>
      <c r="K65" s="3">
        <v>0</v>
      </c>
      <c r="L65" s="3">
        <v>19.3</v>
      </c>
      <c r="M65" s="3">
        <v>212.25</v>
      </c>
      <c r="N65" t="s">
        <v>397</v>
      </c>
      <c r="O65" t="s">
        <v>402</v>
      </c>
      <c r="P65" s="2">
        <f t="shared" si="0"/>
        <v>7.0435806831566541E-2</v>
      </c>
    </row>
    <row r="66" spans="1:16" x14ac:dyDescent="0.3">
      <c r="A66" t="s">
        <v>56</v>
      </c>
      <c r="B66" t="s">
        <v>176</v>
      </c>
      <c r="C66" t="s">
        <v>296</v>
      </c>
      <c r="D66" t="s">
        <v>382</v>
      </c>
      <c r="E66" t="s">
        <v>392</v>
      </c>
      <c r="F66" t="s">
        <v>396</v>
      </c>
      <c r="G66" s="3">
        <v>59</v>
      </c>
      <c r="H66">
        <v>3</v>
      </c>
      <c r="I66" s="3">
        <v>177</v>
      </c>
      <c r="J66" s="3">
        <v>14.95</v>
      </c>
      <c r="K66" s="3">
        <v>0</v>
      </c>
      <c r="L66" s="3">
        <v>19.2</v>
      </c>
      <c r="M66" s="3">
        <v>211.15</v>
      </c>
      <c r="N66" t="s">
        <v>397</v>
      </c>
      <c r="O66" t="s">
        <v>401</v>
      </c>
      <c r="P66" s="2">
        <f t="shared" si="0"/>
        <v>7.080274686242008E-2</v>
      </c>
    </row>
    <row r="67" spans="1:16" x14ac:dyDescent="0.3">
      <c r="A67" t="s">
        <v>82</v>
      </c>
      <c r="B67" t="s">
        <v>202</v>
      </c>
      <c r="C67" t="s">
        <v>322</v>
      </c>
      <c r="D67" t="s">
        <v>376</v>
      </c>
      <c r="E67" t="s">
        <v>392</v>
      </c>
      <c r="F67" t="s">
        <v>396</v>
      </c>
      <c r="G67" s="3">
        <v>59</v>
      </c>
      <c r="H67">
        <v>3</v>
      </c>
      <c r="I67" s="3">
        <v>177</v>
      </c>
      <c r="J67" s="3">
        <v>14.95</v>
      </c>
      <c r="K67" s="3">
        <v>0</v>
      </c>
      <c r="L67" s="3">
        <v>19.2</v>
      </c>
      <c r="M67" s="3">
        <v>211.15</v>
      </c>
      <c r="N67" t="s">
        <v>399</v>
      </c>
      <c r="O67" t="s">
        <v>400</v>
      </c>
      <c r="P67" s="2">
        <f t="shared" ref="P67:P121" si="1">IF($M67=0,0,$J67/$M67)</f>
        <v>7.080274686242008E-2</v>
      </c>
    </row>
    <row r="68" spans="1:16" x14ac:dyDescent="0.3">
      <c r="A68" t="s">
        <v>41</v>
      </c>
      <c r="B68" t="s">
        <v>161</v>
      </c>
      <c r="C68" t="s">
        <v>281</v>
      </c>
      <c r="D68" t="s">
        <v>382</v>
      </c>
      <c r="E68" t="s">
        <v>392</v>
      </c>
      <c r="F68" t="s">
        <v>396</v>
      </c>
      <c r="G68" s="3">
        <v>59</v>
      </c>
      <c r="H68">
        <v>3</v>
      </c>
      <c r="I68" s="3">
        <v>177</v>
      </c>
      <c r="J68" s="3">
        <v>9.9499999999999993</v>
      </c>
      <c r="K68" s="3">
        <v>0</v>
      </c>
      <c r="L68" s="3">
        <v>18.7</v>
      </c>
      <c r="M68" s="3">
        <v>205.65</v>
      </c>
      <c r="N68" t="s">
        <v>399</v>
      </c>
      <c r="O68" t="s">
        <v>401</v>
      </c>
      <c r="P68" s="2">
        <f t="shared" si="1"/>
        <v>4.8383175297836124E-2</v>
      </c>
    </row>
    <row r="69" spans="1:16" x14ac:dyDescent="0.3">
      <c r="A69" t="s">
        <v>118</v>
      </c>
      <c r="B69" t="s">
        <v>238</v>
      </c>
      <c r="C69" t="s">
        <v>358</v>
      </c>
      <c r="D69" t="s">
        <v>375</v>
      </c>
      <c r="E69" t="s">
        <v>392</v>
      </c>
      <c r="F69" t="s">
        <v>396</v>
      </c>
      <c r="G69" s="3">
        <v>59</v>
      </c>
      <c r="H69">
        <v>3</v>
      </c>
      <c r="I69" s="3">
        <v>177</v>
      </c>
      <c r="J69" s="3">
        <v>9.9499999999999993</v>
      </c>
      <c r="K69" s="3">
        <v>0</v>
      </c>
      <c r="L69" s="3">
        <v>18.7</v>
      </c>
      <c r="M69" s="3">
        <v>205.65</v>
      </c>
      <c r="N69" t="s">
        <v>399</v>
      </c>
      <c r="O69" t="s">
        <v>402</v>
      </c>
      <c r="P69" s="2">
        <f t="shared" si="1"/>
        <v>4.8383175297836124E-2</v>
      </c>
    </row>
    <row r="70" spans="1:16" x14ac:dyDescent="0.3">
      <c r="A70" t="s">
        <v>37</v>
      </c>
      <c r="B70" t="s">
        <v>157</v>
      </c>
      <c r="C70" t="s">
        <v>277</v>
      </c>
      <c r="D70" t="s">
        <v>381</v>
      </c>
      <c r="E70" t="s">
        <v>386</v>
      </c>
      <c r="F70" t="s">
        <v>395</v>
      </c>
      <c r="G70" s="3">
        <v>89</v>
      </c>
      <c r="H70">
        <v>2</v>
      </c>
      <c r="I70" s="3">
        <v>178</v>
      </c>
      <c r="J70" s="3">
        <v>9.9499999999999993</v>
      </c>
      <c r="K70" s="3">
        <v>8.9</v>
      </c>
      <c r="L70" s="3">
        <v>17.899999999999999</v>
      </c>
      <c r="M70" s="3">
        <v>196.95</v>
      </c>
      <c r="N70" t="s">
        <v>397</v>
      </c>
      <c r="O70" t="s">
        <v>402</v>
      </c>
      <c r="P70" s="2">
        <f t="shared" si="1"/>
        <v>5.0520436659050517E-2</v>
      </c>
    </row>
    <row r="71" spans="1:16" x14ac:dyDescent="0.3">
      <c r="A71" t="s">
        <v>20</v>
      </c>
      <c r="B71" t="s">
        <v>140</v>
      </c>
      <c r="C71" t="s">
        <v>260</v>
      </c>
      <c r="D71" t="s">
        <v>376</v>
      </c>
      <c r="E71" t="s">
        <v>386</v>
      </c>
      <c r="F71" t="s">
        <v>395</v>
      </c>
      <c r="G71" s="3">
        <v>89</v>
      </c>
      <c r="H71">
        <v>2</v>
      </c>
      <c r="I71" s="3">
        <v>178</v>
      </c>
      <c r="J71" s="3">
        <v>0</v>
      </c>
      <c r="K71" s="3">
        <v>0</v>
      </c>
      <c r="L71" s="3">
        <v>17.8</v>
      </c>
      <c r="M71" s="3">
        <v>195.8</v>
      </c>
      <c r="N71" t="s">
        <v>397</v>
      </c>
      <c r="O71" t="s">
        <v>403</v>
      </c>
      <c r="P71" s="2">
        <f t="shared" si="1"/>
        <v>0</v>
      </c>
    </row>
    <row r="72" spans="1:16" x14ac:dyDescent="0.3">
      <c r="A72" t="s">
        <v>96</v>
      </c>
      <c r="B72" t="s">
        <v>216</v>
      </c>
      <c r="C72" t="s">
        <v>336</v>
      </c>
      <c r="D72" t="s">
        <v>375</v>
      </c>
      <c r="E72" t="s">
        <v>392</v>
      </c>
      <c r="F72" t="s">
        <v>396</v>
      </c>
      <c r="G72" s="3">
        <v>59</v>
      </c>
      <c r="H72">
        <v>3</v>
      </c>
      <c r="I72" s="3">
        <v>177</v>
      </c>
      <c r="J72" s="3">
        <v>0</v>
      </c>
      <c r="K72" s="3">
        <v>0</v>
      </c>
      <c r="L72" s="3">
        <v>17.7</v>
      </c>
      <c r="M72" s="3">
        <v>194.7</v>
      </c>
      <c r="N72" t="s">
        <v>397</v>
      </c>
      <c r="O72" t="s">
        <v>402</v>
      </c>
      <c r="P72" s="2">
        <f t="shared" si="1"/>
        <v>0</v>
      </c>
    </row>
    <row r="73" spans="1:16" x14ac:dyDescent="0.3">
      <c r="A73" t="s">
        <v>129</v>
      </c>
      <c r="B73" t="s">
        <v>249</v>
      </c>
      <c r="C73" t="s">
        <v>369</v>
      </c>
      <c r="D73" t="s">
        <v>375</v>
      </c>
      <c r="E73" t="s">
        <v>392</v>
      </c>
      <c r="F73" t="s">
        <v>396</v>
      </c>
      <c r="G73" s="3">
        <v>59</v>
      </c>
      <c r="H73">
        <v>3</v>
      </c>
      <c r="I73" s="3">
        <v>177</v>
      </c>
      <c r="J73" s="3">
        <v>0</v>
      </c>
      <c r="K73" s="3">
        <v>0</v>
      </c>
      <c r="L73" s="3">
        <v>17.7</v>
      </c>
      <c r="M73" s="3">
        <v>194.7</v>
      </c>
      <c r="N73" t="s">
        <v>399</v>
      </c>
      <c r="O73" t="s">
        <v>402</v>
      </c>
      <c r="P73" s="2">
        <f t="shared" si="1"/>
        <v>0</v>
      </c>
    </row>
    <row r="74" spans="1:16" x14ac:dyDescent="0.3">
      <c r="A74" t="s">
        <v>74</v>
      </c>
      <c r="B74" t="s">
        <v>194</v>
      </c>
      <c r="C74" t="s">
        <v>314</v>
      </c>
      <c r="D74" t="s">
        <v>379</v>
      </c>
      <c r="E74" t="s">
        <v>392</v>
      </c>
      <c r="F74" t="s">
        <v>396</v>
      </c>
      <c r="G74" s="3">
        <v>59</v>
      </c>
      <c r="H74">
        <v>3</v>
      </c>
      <c r="I74" s="3">
        <v>177</v>
      </c>
      <c r="J74" s="3">
        <v>6.95</v>
      </c>
      <c r="K74" s="3">
        <v>8.85</v>
      </c>
      <c r="L74" s="3">
        <v>17.510000000000002</v>
      </c>
      <c r="M74" s="3">
        <v>192.61</v>
      </c>
      <c r="N74" t="s">
        <v>397</v>
      </c>
      <c r="O74" t="s">
        <v>402</v>
      </c>
      <c r="P74" s="2">
        <f t="shared" si="1"/>
        <v>3.6083277088417007E-2</v>
      </c>
    </row>
    <row r="75" spans="1:16" x14ac:dyDescent="0.3">
      <c r="A75" t="s">
        <v>131</v>
      </c>
      <c r="B75" t="s">
        <v>251</v>
      </c>
      <c r="C75" t="s">
        <v>371</v>
      </c>
      <c r="D75" t="s">
        <v>380</v>
      </c>
      <c r="E75" t="s">
        <v>388</v>
      </c>
      <c r="F75" t="s">
        <v>393</v>
      </c>
      <c r="G75" s="3">
        <v>39</v>
      </c>
      <c r="H75">
        <v>4</v>
      </c>
      <c r="I75" s="3">
        <v>156</v>
      </c>
      <c r="J75" s="3">
        <v>14.95</v>
      </c>
      <c r="K75" s="3">
        <v>0</v>
      </c>
      <c r="L75" s="3">
        <v>17.09</v>
      </c>
      <c r="M75" s="3">
        <v>188.04</v>
      </c>
      <c r="N75" t="s">
        <v>399</v>
      </c>
      <c r="O75" t="s">
        <v>400</v>
      </c>
      <c r="P75" s="2">
        <f t="shared" si="1"/>
        <v>7.950436077430334E-2</v>
      </c>
    </row>
    <row r="76" spans="1:16" x14ac:dyDescent="0.3">
      <c r="A76" t="s">
        <v>116</v>
      </c>
      <c r="B76" t="s">
        <v>236</v>
      </c>
      <c r="C76" t="s">
        <v>356</v>
      </c>
      <c r="D76" t="s">
        <v>376</v>
      </c>
      <c r="E76" t="s">
        <v>386</v>
      </c>
      <c r="F76" t="s">
        <v>395</v>
      </c>
      <c r="G76" s="3">
        <v>89</v>
      </c>
      <c r="H76">
        <v>2</v>
      </c>
      <c r="I76" s="3">
        <v>178</v>
      </c>
      <c r="J76" s="3">
        <v>14.95</v>
      </c>
      <c r="K76" s="3">
        <v>26.7</v>
      </c>
      <c r="L76" s="3">
        <v>16.62</v>
      </c>
      <c r="M76" s="3">
        <v>182.87</v>
      </c>
      <c r="N76" t="s">
        <v>399</v>
      </c>
      <c r="O76" t="s">
        <v>402</v>
      </c>
      <c r="P76" s="2">
        <f t="shared" si="1"/>
        <v>8.1752064307978337E-2</v>
      </c>
    </row>
    <row r="77" spans="1:16" x14ac:dyDescent="0.3">
      <c r="A77" t="s">
        <v>59</v>
      </c>
      <c r="B77" t="s">
        <v>179</v>
      </c>
      <c r="C77" t="s">
        <v>299</v>
      </c>
      <c r="D77" t="s">
        <v>376</v>
      </c>
      <c r="E77" t="s">
        <v>389</v>
      </c>
      <c r="F77" t="s">
        <v>393</v>
      </c>
      <c r="G77" s="3">
        <v>149</v>
      </c>
      <c r="H77">
        <v>1</v>
      </c>
      <c r="I77" s="3">
        <v>149</v>
      </c>
      <c r="J77" s="3">
        <v>14.95</v>
      </c>
      <c r="K77" s="3">
        <v>0</v>
      </c>
      <c r="L77" s="3">
        <v>16.39</v>
      </c>
      <c r="M77" s="3">
        <v>180.34</v>
      </c>
      <c r="N77" t="s">
        <v>398</v>
      </c>
      <c r="O77" t="s">
        <v>401</v>
      </c>
      <c r="P77" s="2">
        <f t="shared" si="1"/>
        <v>8.2898968614838628E-2</v>
      </c>
    </row>
    <row r="78" spans="1:16" x14ac:dyDescent="0.3">
      <c r="A78" t="s">
        <v>62</v>
      </c>
      <c r="B78" t="s">
        <v>182</v>
      </c>
      <c r="C78" t="s">
        <v>302</v>
      </c>
      <c r="D78" t="s">
        <v>379</v>
      </c>
      <c r="E78" t="s">
        <v>389</v>
      </c>
      <c r="F78" t="s">
        <v>393</v>
      </c>
      <c r="G78" s="3">
        <v>149</v>
      </c>
      <c r="H78">
        <v>1</v>
      </c>
      <c r="I78" s="3">
        <v>149</v>
      </c>
      <c r="J78" s="3">
        <v>14.95</v>
      </c>
      <c r="K78" s="3">
        <v>0</v>
      </c>
      <c r="L78" s="3">
        <v>16.39</v>
      </c>
      <c r="M78" s="3">
        <v>180.34</v>
      </c>
      <c r="N78" t="s">
        <v>399</v>
      </c>
      <c r="O78" t="s">
        <v>400</v>
      </c>
      <c r="P78" s="2">
        <f t="shared" si="1"/>
        <v>8.2898968614838628E-2</v>
      </c>
    </row>
    <row r="79" spans="1:16" x14ac:dyDescent="0.3">
      <c r="A79" t="s">
        <v>89</v>
      </c>
      <c r="B79" t="s">
        <v>209</v>
      </c>
      <c r="C79" t="s">
        <v>329</v>
      </c>
      <c r="D79" t="s">
        <v>381</v>
      </c>
      <c r="E79" t="s">
        <v>389</v>
      </c>
      <c r="F79" t="s">
        <v>393</v>
      </c>
      <c r="G79" s="3">
        <v>149</v>
      </c>
      <c r="H79">
        <v>1</v>
      </c>
      <c r="I79" s="3">
        <v>149</v>
      </c>
      <c r="J79" s="3">
        <v>14.95</v>
      </c>
      <c r="K79" s="3">
        <v>0</v>
      </c>
      <c r="L79" s="3">
        <v>16.39</v>
      </c>
      <c r="M79" s="3">
        <v>180.34</v>
      </c>
      <c r="N79" t="s">
        <v>398</v>
      </c>
      <c r="O79" t="s">
        <v>401</v>
      </c>
      <c r="P79" s="2">
        <f t="shared" si="1"/>
        <v>8.2898968614838628E-2</v>
      </c>
    </row>
    <row r="80" spans="1:16" x14ac:dyDescent="0.3">
      <c r="A80" t="s">
        <v>67</v>
      </c>
      <c r="B80" t="s">
        <v>187</v>
      </c>
      <c r="C80" t="s">
        <v>307</v>
      </c>
      <c r="D80" t="s">
        <v>381</v>
      </c>
      <c r="E80" t="s">
        <v>388</v>
      </c>
      <c r="F80" t="s">
        <v>393</v>
      </c>
      <c r="G80" s="3">
        <v>39</v>
      </c>
      <c r="H80">
        <v>4</v>
      </c>
      <c r="I80" s="3">
        <v>156</v>
      </c>
      <c r="J80" s="3">
        <v>6.95</v>
      </c>
      <c r="K80" s="3">
        <v>0</v>
      </c>
      <c r="L80" s="3">
        <v>16.29</v>
      </c>
      <c r="M80" s="3">
        <v>179.24</v>
      </c>
      <c r="N80" t="s">
        <v>397</v>
      </c>
      <c r="O80" t="s">
        <v>401</v>
      </c>
      <c r="P80" s="2">
        <f t="shared" si="1"/>
        <v>3.877482704753403E-2</v>
      </c>
    </row>
    <row r="81" spans="1:16" x14ac:dyDescent="0.3">
      <c r="A81" t="s">
        <v>84</v>
      </c>
      <c r="B81" t="s">
        <v>204</v>
      </c>
      <c r="C81" t="s">
        <v>324</v>
      </c>
      <c r="D81" t="s">
        <v>382</v>
      </c>
      <c r="E81" t="s">
        <v>388</v>
      </c>
      <c r="F81" t="s">
        <v>393</v>
      </c>
      <c r="G81" s="3">
        <v>39</v>
      </c>
      <c r="H81">
        <v>4</v>
      </c>
      <c r="I81" s="3">
        <v>156</v>
      </c>
      <c r="J81" s="3">
        <v>0</v>
      </c>
      <c r="K81" s="3">
        <v>0</v>
      </c>
      <c r="L81" s="3">
        <v>15.6</v>
      </c>
      <c r="M81" s="3">
        <v>171.6</v>
      </c>
      <c r="N81" t="s">
        <v>399</v>
      </c>
      <c r="O81" t="s">
        <v>404</v>
      </c>
      <c r="P81" s="2">
        <f t="shared" si="1"/>
        <v>0</v>
      </c>
    </row>
    <row r="82" spans="1:16" x14ac:dyDescent="0.3">
      <c r="A82" t="s">
        <v>115</v>
      </c>
      <c r="B82" t="s">
        <v>235</v>
      </c>
      <c r="C82" t="s">
        <v>355</v>
      </c>
      <c r="D82" t="s">
        <v>382</v>
      </c>
      <c r="E82" t="s">
        <v>388</v>
      </c>
      <c r="F82" t="s">
        <v>393</v>
      </c>
      <c r="G82" s="3">
        <v>39</v>
      </c>
      <c r="H82">
        <v>4</v>
      </c>
      <c r="I82" s="3">
        <v>156</v>
      </c>
      <c r="J82" s="3">
        <v>0</v>
      </c>
      <c r="K82" s="3">
        <v>0</v>
      </c>
      <c r="L82" s="3">
        <v>15.6</v>
      </c>
      <c r="M82" s="3">
        <v>171.6</v>
      </c>
      <c r="N82" t="s">
        <v>398</v>
      </c>
      <c r="O82" t="s">
        <v>402</v>
      </c>
      <c r="P82" s="2">
        <f t="shared" si="1"/>
        <v>0</v>
      </c>
    </row>
    <row r="83" spans="1:16" x14ac:dyDescent="0.3">
      <c r="A83" t="s">
        <v>28</v>
      </c>
      <c r="B83" t="s">
        <v>148</v>
      </c>
      <c r="C83" t="s">
        <v>268</v>
      </c>
      <c r="D83" t="s">
        <v>378</v>
      </c>
      <c r="E83" t="s">
        <v>389</v>
      </c>
      <c r="F83" t="s">
        <v>393</v>
      </c>
      <c r="G83" s="3">
        <v>149</v>
      </c>
      <c r="H83">
        <v>1</v>
      </c>
      <c r="I83" s="3">
        <v>149</v>
      </c>
      <c r="J83" s="3">
        <v>0</v>
      </c>
      <c r="K83" s="3">
        <v>0</v>
      </c>
      <c r="L83" s="3">
        <v>14.9</v>
      </c>
      <c r="M83" s="3">
        <v>163.9</v>
      </c>
      <c r="N83" t="s">
        <v>398</v>
      </c>
      <c r="O83" t="s">
        <v>401</v>
      </c>
      <c r="P83" s="2">
        <f t="shared" si="1"/>
        <v>0</v>
      </c>
    </row>
    <row r="84" spans="1:16" x14ac:dyDescent="0.3">
      <c r="A84" t="s">
        <v>104</v>
      </c>
      <c r="B84" t="s">
        <v>224</v>
      </c>
      <c r="C84" t="s">
        <v>344</v>
      </c>
      <c r="D84" t="s">
        <v>376</v>
      </c>
      <c r="E84" t="s">
        <v>389</v>
      </c>
      <c r="F84" t="s">
        <v>393</v>
      </c>
      <c r="G84" s="3">
        <v>149</v>
      </c>
      <c r="H84">
        <v>1</v>
      </c>
      <c r="I84" s="3">
        <v>149</v>
      </c>
      <c r="J84" s="3">
        <v>0</v>
      </c>
      <c r="K84" s="3">
        <v>0</v>
      </c>
      <c r="L84" s="3">
        <v>14.9</v>
      </c>
      <c r="M84" s="3">
        <v>163.9</v>
      </c>
      <c r="N84" t="s">
        <v>399</v>
      </c>
      <c r="O84" t="s">
        <v>401</v>
      </c>
      <c r="P84" s="2">
        <f t="shared" si="1"/>
        <v>0</v>
      </c>
    </row>
    <row r="85" spans="1:16" x14ac:dyDescent="0.3">
      <c r="A85" t="s">
        <v>46</v>
      </c>
      <c r="B85" t="s">
        <v>166</v>
      </c>
      <c r="C85" t="s">
        <v>286</v>
      </c>
      <c r="D85" t="s">
        <v>379</v>
      </c>
      <c r="E85" t="s">
        <v>388</v>
      </c>
      <c r="F85" t="s">
        <v>393</v>
      </c>
      <c r="G85" s="3">
        <v>39</v>
      </c>
      <c r="H85">
        <v>4</v>
      </c>
      <c r="I85" s="3">
        <v>156</v>
      </c>
      <c r="J85" s="3">
        <v>0</v>
      </c>
      <c r="K85" s="3">
        <v>7.8</v>
      </c>
      <c r="L85" s="3">
        <v>14.82</v>
      </c>
      <c r="M85" s="3">
        <v>163.02000000000001</v>
      </c>
      <c r="N85" t="s">
        <v>398</v>
      </c>
      <c r="O85" t="s">
        <v>403</v>
      </c>
      <c r="P85" s="2">
        <f t="shared" si="1"/>
        <v>0</v>
      </c>
    </row>
    <row r="86" spans="1:16" x14ac:dyDescent="0.3">
      <c r="A86" t="s">
        <v>17</v>
      </c>
      <c r="B86" t="s">
        <v>137</v>
      </c>
      <c r="C86" t="s">
        <v>257</v>
      </c>
      <c r="D86" t="s">
        <v>377</v>
      </c>
      <c r="E86" t="s">
        <v>383</v>
      </c>
      <c r="F86" t="s">
        <v>393</v>
      </c>
      <c r="G86" s="3">
        <v>69</v>
      </c>
      <c r="H86">
        <v>2</v>
      </c>
      <c r="I86" s="3">
        <v>138</v>
      </c>
      <c r="J86" s="3">
        <v>6.95</v>
      </c>
      <c r="K86" s="3">
        <v>0</v>
      </c>
      <c r="L86" s="3">
        <v>14.49</v>
      </c>
      <c r="M86" s="3">
        <v>159.44</v>
      </c>
      <c r="N86" t="s">
        <v>397</v>
      </c>
      <c r="O86" t="s">
        <v>400</v>
      </c>
      <c r="P86" s="2">
        <f t="shared" si="1"/>
        <v>4.3590065228299051E-2</v>
      </c>
    </row>
    <row r="87" spans="1:16" x14ac:dyDescent="0.3">
      <c r="A87" t="s">
        <v>77</v>
      </c>
      <c r="B87" t="s">
        <v>197</v>
      </c>
      <c r="C87" t="s">
        <v>317</v>
      </c>
      <c r="D87" t="s">
        <v>382</v>
      </c>
      <c r="E87" t="s">
        <v>392</v>
      </c>
      <c r="F87" t="s">
        <v>396</v>
      </c>
      <c r="G87" s="3">
        <v>59</v>
      </c>
      <c r="H87">
        <v>2</v>
      </c>
      <c r="I87" s="3">
        <v>118</v>
      </c>
      <c r="J87" s="3">
        <v>14.95</v>
      </c>
      <c r="K87" s="3">
        <v>0</v>
      </c>
      <c r="L87" s="3">
        <v>13.29</v>
      </c>
      <c r="M87" s="3">
        <v>146.24</v>
      </c>
      <c r="N87" t="s">
        <v>397</v>
      </c>
      <c r="O87" t="s">
        <v>401</v>
      </c>
      <c r="P87" s="2">
        <f t="shared" si="1"/>
        <v>0.1022292122538293</v>
      </c>
    </row>
    <row r="88" spans="1:16" x14ac:dyDescent="0.3">
      <c r="A88" t="s">
        <v>87</v>
      </c>
      <c r="B88" t="s">
        <v>207</v>
      </c>
      <c r="C88" t="s">
        <v>327</v>
      </c>
      <c r="D88" t="s">
        <v>382</v>
      </c>
      <c r="E88" t="s">
        <v>392</v>
      </c>
      <c r="F88" t="s">
        <v>396</v>
      </c>
      <c r="G88" s="3">
        <v>59</v>
      </c>
      <c r="H88">
        <v>2</v>
      </c>
      <c r="I88" s="3">
        <v>118</v>
      </c>
      <c r="J88" s="3">
        <v>14.95</v>
      </c>
      <c r="K88" s="3">
        <v>0</v>
      </c>
      <c r="L88" s="3">
        <v>13.29</v>
      </c>
      <c r="M88" s="3">
        <v>146.24</v>
      </c>
      <c r="N88" t="s">
        <v>398</v>
      </c>
      <c r="O88" t="s">
        <v>400</v>
      </c>
      <c r="P88" s="2">
        <f t="shared" si="1"/>
        <v>0.1022292122538293</v>
      </c>
    </row>
    <row r="89" spans="1:16" x14ac:dyDescent="0.3">
      <c r="A89" t="s">
        <v>16</v>
      </c>
      <c r="B89" t="s">
        <v>136</v>
      </c>
      <c r="C89" t="s">
        <v>256</v>
      </c>
      <c r="D89" t="s">
        <v>376</v>
      </c>
      <c r="E89" t="s">
        <v>383</v>
      </c>
      <c r="F89" t="s">
        <v>393</v>
      </c>
      <c r="G89" s="3">
        <v>69</v>
      </c>
      <c r="H89">
        <v>2</v>
      </c>
      <c r="I89" s="3">
        <v>138</v>
      </c>
      <c r="J89" s="3">
        <v>6.95</v>
      </c>
      <c r="K89" s="3">
        <v>13.8</v>
      </c>
      <c r="L89" s="3">
        <v>13.12</v>
      </c>
      <c r="M89" s="3">
        <v>144.27000000000001</v>
      </c>
      <c r="N89" t="s">
        <v>397</v>
      </c>
      <c r="O89" t="s">
        <v>401</v>
      </c>
      <c r="P89" s="2">
        <f t="shared" si="1"/>
        <v>4.8173563457406247E-2</v>
      </c>
    </row>
    <row r="90" spans="1:16" x14ac:dyDescent="0.3">
      <c r="A90" t="s">
        <v>53</v>
      </c>
      <c r="B90" t="s">
        <v>173</v>
      </c>
      <c r="C90" t="s">
        <v>293</v>
      </c>
      <c r="D90" t="s">
        <v>379</v>
      </c>
      <c r="E90" t="s">
        <v>388</v>
      </c>
      <c r="F90" t="s">
        <v>393</v>
      </c>
      <c r="G90" s="3">
        <v>39</v>
      </c>
      <c r="H90">
        <v>3</v>
      </c>
      <c r="I90" s="3">
        <v>117</v>
      </c>
      <c r="J90" s="3">
        <v>14.95</v>
      </c>
      <c r="K90" s="3">
        <v>5.85</v>
      </c>
      <c r="L90" s="3">
        <v>12.61</v>
      </c>
      <c r="M90" s="3">
        <v>138.71</v>
      </c>
      <c r="N90" t="s">
        <v>398</v>
      </c>
      <c r="O90" t="s">
        <v>403</v>
      </c>
      <c r="P90" s="2">
        <f t="shared" si="1"/>
        <v>0.10777881911902529</v>
      </c>
    </row>
    <row r="91" spans="1:16" x14ac:dyDescent="0.3">
      <c r="A91" t="s">
        <v>120</v>
      </c>
      <c r="B91" t="s">
        <v>240</v>
      </c>
      <c r="C91" t="s">
        <v>360</v>
      </c>
      <c r="D91" t="s">
        <v>376</v>
      </c>
      <c r="E91" t="s">
        <v>383</v>
      </c>
      <c r="F91" t="s">
        <v>393</v>
      </c>
      <c r="G91" s="3">
        <v>69</v>
      </c>
      <c r="H91">
        <v>2</v>
      </c>
      <c r="I91" s="3">
        <v>138</v>
      </c>
      <c r="J91" s="3">
        <v>0</v>
      </c>
      <c r="K91" s="3">
        <v>13.8</v>
      </c>
      <c r="L91" s="3">
        <v>12.42</v>
      </c>
      <c r="M91" s="3">
        <v>136.62</v>
      </c>
      <c r="N91" t="s">
        <v>398</v>
      </c>
      <c r="O91" t="s">
        <v>400</v>
      </c>
      <c r="P91" s="2">
        <f t="shared" si="1"/>
        <v>0</v>
      </c>
    </row>
    <row r="92" spans="1:16" x14ac:dyDescent="0.3">
      <c r="A92" t="s">
        <v>52</v>
      </c>
      <c r="B92" t="s">
        <v>172</v>
      </c>
      <c r="C92" t="s">
        <v>292</v>
      </c>
      <c r="D92" t="s">
        <v>379</v>
      </c>
      <c r="E92" t="s">
        <v>388</v>
      </c>
      <c r="F92" t="s">
        <v>393</v>
      </c>
      <c r="G92" s="3">
        <v>39</v>
      </c>
      <c r="H92">
        <v>3</v>
      </c>
      <c r="I92" s="3">
        <v>117</v>
      </c>
      <c r="J92" s="3">
        <v>9.9499999999999993</v>
      </c>
      <c r="K92" s="3">
        <v>5.85</v>
      </c>
      <c r="L92" s="3">
        <v>12.11</v>
      </c>
      <c r="M92" s="3">
        <v>133.21</v>
      </c>
      <c r="N92" t="s">
        <v>398</v>
      </c>
      <c r="O92" t="s">
        <v>401</v>
      </c>
      <c r="P92" s="2">
        <f t="shared" si="1"/>
        <v>7.4694092035132484E-2</v>
      </c>
    </row>
    <row r="93" spans="1:16" x14ac:dyDescent="0.3">
      <c r="A93" t="s">
        <v>130</v>
      </c>
      <c r="B93" t="s">
        <v>250</v>
      </c>
      <c r="C93" t="s">
        <v>370</v>
      </c>
      <c r="D93" t="s">
        <v>377</v>
      </c>
      <c r="E93" t="s">
        <v>392</v>
      </c>
      <c r="F93" t="s">
        <v>396</v>
      </c>
      <c r="G93" s="3">
        <v>59</v>
      </c>
      <c r="H93">
        <v>2</v>
      </c>
      <c r="I93" s="3">
        <v>118</v>
      </c>
      <c r="J93" s="3">
        <v>0</v>
      </c>
      <c r="K93" s="3">
        <v>0</v>
      </c>
      <c r="L93" s="3">
        <v>11.8</v>
      </c>
      <c r="M93" s="3">
        <v>129.80000000000001</v>
      </c>
      <c r="N93" t="s">
        <v>398</v>
      </c>
      <c r="O93" t="s">
        <v>402</v>
      </c>
      <c r="P93" s="2">
        <f t="shared" si="1"/>
        <v>0</v>
      </c>
    </row>
    <row r="94" spans="1:16" x14ac:dyDescent="0.3">
      <c r="A94" t="s">
        <v>132</v>
      </c>
      <c r="B94" t="s">
        <v>252</v>
      </c>
      <c r="C94" t="s">
        <v>372</v>
      </c>
      <c r="D94" t="s">
        <v>380</v>
      </c>
      <c r="E94" t="s">
        <v>388</v>
      </c>
      <c r="F94" t="s">
        <v>393</v>
      </c>
      <c r="G94" s="3">
        <v>39</v>
      </c>
      <c r="H94">
        <v>3</v>
      </c>
      <c r="I94" s="3">
        <v>117</v>
      </c>
      <c r="J94" s="3">
        <v>0</v>
      </c>
      <c r="K94" s="3">
        <v>0</v>
      </c>
      <c r="L94" s="3">
        <v>11.7</v>
      </c>
      <c r="M94" s="3">
        <v>128.69999999999999</v>
      </c>
      <c r="N94" t="s">
        <v>398</v>
      </c>
      <c r="O94" t="s">
        <v>401</v>
      </c>
      <c r="P94" s="2">
        <f t="shared" si="1"/>
        <v>0</v>
      </c>
    </row>
    <row r="95" spans="1:16" x14ac:dyDescent="0.3">
      <c r="A95" t="s">
        <v>38</v>
      </c>
      <c r="B95" t="s">
        <v>158</v>
      </c>
      <c r="C95" t="s">
        <v>278</v>
      </c>
      <c r="D95" t="s">
        <v>376</v>
      </c>
      <c r="E95" t="s">
        <v>386</v>
      </c>
      <c r="F95" t="s">
        <v>395</v>
      </c>
      <c r="G95" s="3">
        <v>89</v>
      </c>
      <c r="H95">
        <v>1</v>
      </c>
      <c r="I95" s="3">
        <v>89</v>
      </c>
      <c r="J95" s="3">
        <v>6.95</v>
      </c>
      <c r="K95" s="3">
        <v>0</v>
      </c>
      <c r="L95" s="3">
        <v>9.6</v>
      </c>
      <c r="M95" s="3">
        <v>105.55</v>
      </c>
      <c r="N95" t="s">
        <v>397</v>
      </c>
      <c r="O95" t="s">
        <v>401</v>
      </c>
      <c r="P95" s="2">
        <f t="shared" si="1"/>
        <v>6.5845570819516822E-2</v>
      </c>
    </row>
    <row r="96" spans="1:16" x14ac:dyDescent="0.3">
      <c r="A96" t="s">
        <v>48</v>
      </c>
      <c r="B96" t="s">
        <v>168</v>
      </c>
      <c r="C96" t="s">
        <v>288</v>
      </c>
      <c r="D96" t="s">
        <v>378</v>
      </c>
      <c r="E96" t="s">
        <v>386</v>
      </c>
      <c r="F96" t="s">
        <v>395</v>
      </c>
      <c r="G96" s="3">
        <v>89</v>
      </c>
      <c r="H96">
        <v>1</v>
      </c>
      <c r="I96" s="3">
        <v>89</v>
      </c>
      <c r="J96" s="3">
        <v>6.95</v>
      </c>
      <c r="K96" s="3">
        <v>0</v>
      </c>
      <c r="L96" s="3">
        <v>9.6</v>
      </c>
      <c r="M96" s="3">
        <v>105.55</v>
      </c>
      <c r="N96" t="s">
        <v>398</v>
      </c>
      <c r="O96" t="s">
        <v>400</v>
      </c>
      <c r="P96" s="2">
        <f t="shared" si="1"/>
        <v>6.5845570819516822E-2</v>
      </c>
    </row>
    <row r="97" spans="1:16" x14ac:dyDescent="0.3">
      <c r="A97" t="s">
        <v>99</v>
      </c>
      <c r="B97" t="s">
        <v>219</v>
      </c>
      <c r="C97" t="s">
        <v>339</v>
      </c>
      <c r="D97" t="s">
        <v>380</v>
      </c>
      <c r="E97" t="s">
        <v>390</v>
      </c>
      <c r="F97" t="s">
        <v>395</v>
      </c>
      <c r="G97" s="3">
        <v>19.95</v>
      </c>
      <c r="H97">
        <v>4</v>
      </c>
      <c r="I97" s="3">
        <v>79.8</v>
      </c>
      <c r="J97" s="3">
        <v>14.95</v>
      </c>
      <c r="K97" s="3">
        <v>0</v>
      </c>
      <c r="L97" s="3">
        <v>9.4700000000000006</v>
      </c>
      <c r="M97" s="3">
        <v>104.22</v>
      </c>
      <c r="N97" t="s">
        <v>398</v>
      </c>
      <c r="O97" t="s">
        <v>405</v>
      </c>
      <c r="P97" s="2">
        <f t="shared" si="1"/>
        <v>0.1434465553636538</v>
      </c>
    </row>
    <row r="98" spans="1:16" x14ac:dyDescent="0.3">
      <c r="A98" t="s">
        <v>88</v>
      </c>
      <c r="B98" t="s">
        <v>208</v>
      </c>
      <c r="C98" t="s">
        <v>328</v>
      </c>
      <c r="D98" t="s">
        <v>376</v>
      </c>
      <c r="E98" t="s">
        <v>386</v>
      </c>
      <c r="F98" t="s">
        <v>395</v>
      </c>
      <c r="G98" s="3">
        <v>89</v>
      </c>
      <c r="H98">
        <v>1</v>
      </c>
      <c r="I98" s="3">
        <v>89</v>
      </c>
      <c r="J98" s="3">
        <v>9.9499999999999993</v>
      </c>
      <c r="K98" s="3">
        <v>4.45</v>
      </c>
      <c r="L98" s="3">
        <v>9.4499999999999993</v>
      </c>
      <c r="M98" s="3">
        <v>103.95</v>
      </c>
      <c r="N98" t="s">
        <v>398</v>
      </c>
      <c r="O98" t="s">
        <v>401</v>
      </c>
      <c r="P98" s="2">
        <f t="shared" si="1"/>
        <v>9.5719095719095704E-2</v>
      </c>
    </row>
    <row r="99" spans="1:16" x14ac:dyDescent="0.3">
      <c r="A99" t="s">
        <v>128</v>
      </c>
      <c r="B99" t="s">
        <v>248</v>
      </c>
      <c r="C99" t="s">
        <v>368</v>
      </c>
      <c r="D99" t="s">
        <v>382</v>
      </c>
      <c r="E99" t="s">
        <v>388</v>
      </c>
      <c r="F99" t="s">
        <v>393</v>
      </c>
      <c r="G99" s="3">
        <v>39</v>
      </c>
      <c r="H99">
        <v>2</v>
      </c>
      <c r="I99" s="3">
        <v>78</v>
      </c>
      <c r="J99" s="3">
        <v>14.95</v>
      </c>
      <c r="K99" s="3">
        <v>0</v>
      </c>
      <c r="L99" s="3">
        <v>9.2899999999999991</v>
      </c>
      <c r="M99" s="3">
        <v>102.24</v>
      </c>
      <c r="N99" t="s">
        <v>398</v>
      </c>
      <c r="O99" t="s">
        <v>400</v>
      </c>
      <c r="P99" s="2">
        <f t="shared" si="1"/>
        <v>0.14622456964006258</v>
      </c>
    </row>
    <row r="100" spans="1:16" x14ac:dyDescent="0.3">
      <c r="A100" t="s">
        <v>40</v>
      </c>
      <c r="B100" t="s">
        <v>160</v>
      </c>
      <c r="C100" t="s">
        <v>280</v>
      </c>
      <c r="D100" t="s">
        <v>382</v>
      </c>
      <c r="E100" t="s">
        <v>390</v>
      </c>
      <c r="F100" t="s">
        <v>395</v>
      </c>
      <c r="G100" s="3">
        <v>19.95</v>
      </c>
      <c r="H100">
        <v>4</v>
      </c>
      <c r="I100" s="3">
        <v>79.8</v>
      </c>
      <c r="J100" s="3">
        <v>9.9499999999999993</v>
      </c>
      <c r="K100" s="3">
        <v>0</v>
      </c>
      <c r="L100" s="3">
        <v>8.9700000000000006</v>
      </c>
      <c r="M100" s="3">
        <v>98.72</v>
      </c>
      <c r="N100" t="s">
        <v>399</v>
      </c>
      <c r="O100" t="s">
        <v>403</v>
      </c>
      <c r="P100" s="2">
        <f t="shared" si="1"/>
        <v>0.100790113452188</v>
      </c>
    </row>
    <row r="101" spans="1:16" x14ac:dyDescent="0.3">
      <c r="A101" t="s">
        <v>124</v>
      </c>
      <c r="B101" t="s">
        <v>244</v>
      </c>
      <c r="C101" t="s">
        <v>364</v>
      </c>
      <c r="D101" t="s">
        <v>380</v>
      </c>
      <c r="E101" t="s">
        <v>390</v>
      </c>
      <c r="F101" t="s">
        <v>395</v>
      </c>
      <c r="G101" s="3">
        <v>19.95</v>
      </c>
      <c r="H101">
        <v>4</v>
      </c>
      <c r="I101" s="3">
        <v>79.8</v>
      </c>
      <c r="J101" s="3">
        <v>6.95</v>
      </c>
      <c r="K101" s="3">
        <v>0</v>
      </c>
      <c r="L101" s="3">
        <v>8.68</v>
      </c>
      <c r="M101" s="3">
        <v>95.43</v>
      </c>
      <c r="N101" t="s">
        <v>397</v>
      </c>
      <c r="O101" t="s">
        <v>400</v>
      </c>
      <c r="P101" s="2">
        <f t="shared" si="1"/>
        <v>7.282825107408572E-2</v>
      </c>
    </row>
    <row r="102" spans="1:16" x14ac:dyDescent="0.3">
      <c r="A102" t="s">
        <v>125</v>
      </c>
      <c r="B102" t="s">
        <v>245</v>
      </c>
      <c r="C102" t="s">
        <v>365</v>
      </c>
      <c r="D102" t="s">
        <v>375</v>
      </c>
      <c r="E102" t="s">
        <v>388</v>
      </c>
      <c r="F102" t="s">
        <v>393</v>
      </c>
      <c r="G102" s="3">
        <v>39</v>
      </c>
      <c r="H102">
        <v>2</v>
      </c>
      <c r="I102" s="3">
        <v>78</v>
      </c>
      <c r="J102" s="3">
        <v>6.95</v>
      </c>
      <c r="K102" s="3">
        <v>0</v>
      </c>
      <c r="L102" s="3">
        <v>8.5</v>
      </c>
      <c r="M102" s="3">
        <v>93.45</v>
      </c>
      <c r="N102" t="s">
        <v>398</v>
      </c>
      <c r="O102" t="s">
        <v>402</v>
      </c>
      <c r="P102" s="2">
        <f t="shared" si="1"/>
        <v>7.4371321562332796E-2</v>
      </c>
    </row>
    <row r="103" spans="1:16" x14ac:dyDescent="0.3">
      <c r="A103" t="s">
        <v>25</v>
      </c>
      <c r="B103" t="s">
        <v>145</v>
      </c>
      <c r="C103" t="s">
        <v>265</v>
      </c>
      <c r="D103" t="s">
        <v>377</v>
      </c>
      <c r="E103" t="s">
        <v>388</v>
      </c>
      <c r="F103" t="s">
        <v>393</v>
      </c>
      <c r="G103" s="3">
        <v>39</v>
      </c>
      <c r="H103">
        <v>2</v>
      </c>
      <c r="I103" s="3">
        <v>78</v>
      </c>
      <c r="J103" s="3">
        <v>9.9499999999999993</v>
      </c>
      <c r="K103" s="3">
        <v>7.8</v>
      </c>
      <c r="L103" s="3">
        <v>8.02</v>
      </c>
      <c r="M103" s="3">
        <v>88.17</v>
      </c>
      <c r="N103" t="s">
        <v>398</v>
      </c>
      <c r="O103" t="s">
        <v>401</v>
      </c>
      <c r="P103" s="2">
        <f t="shared" si="1"/>
        <v>0.11285017579675626</v>
      </c>
    </row>
    <row r="104" spans="1:16" x14ac:dyDescent="0.3">
      <c r="A104" t="s">
        <v>71</v>
      </c>
      <c r="B104" t="s">
        <v>191</v>
      </c>
      <c r="C104" t="s">
        <v>311</v>
      </c>
      <c r="D104" t="s">
        <v>376</v>
      </c>
      <c r="E104" t="s">
        <v>386</v>
      </c>
      <c r="F104" t="s">
        <v>395</v>
      </c>
      <c r="G104" s="3">
        <v>89</v>
      </c>
      <c r="H104">
        <v>1</v>
      </c>
      <c r="I104" s="3">
        <v>89</v>
      </c>
      <c r="J104" s="3">
        <v>0</v>
      </c>
      <c r="K104" s="3">
        <v>8.9</v>
      </c>
      <c r="L104" s="3">
        <v>8.01</v>
      </c>
      <c r="M104" s="3">
        <v>88.11</v>
      </c>
      <c r="N104" t="s">
        <v>398</v>
      </c>
      <c r="O104" t="s">
        <v>401</v>
      </c>
      <c r="P104" s="2">
        <f t="shared" si="1"/>
        <v>0</v>
      </c>
    </row>
    <row r="105" spans="1:16" x14ac:dyDescent="0.3">
      <c r="A105" t="s">
        <v>70</v>
      </c>
      <c r="B105" t="s">
        <v>190</v>
      </c>
      <c r="C105" t="s">
        <v>310</v>
      </c>
      <c r="D105" t="s">
        <v>382</v>
      </c>
      <c r="E105" t="s">
        <v>390</v>
      </c>
      <c r="F105" t="s">
        <v>395</v>
      </c>
      <c r="G105" s="3">
        <v>19.95</v>
      </c>
      <c r="H105">
        <v>4</v>
      </c>
      <c r="I105" s="3">
        <v>79.8</v>
      </c>
      <c r="J105" s="3">
        <v>0</v>
      </c>
      <c r="K105" s="3">
        <v>0</v>
      </c>
      <c r="L105" s="3">
        <v>7.98</v>
      </c>
      <c r="M105" s="3">
        <v>87.78</v>
      </c>
      <c r="N105" t="s">
        <v>399</v>
      </c>
      <c r="O105" t="s">
        <v>400</v>
      </c>
      <c r="P105" s="2">
        <f t="shared" si="1"/>
        <v>0</v>
      </c>
    </row>
    <row r="106" spans="1:16" x14ac:dyDescent="0.3">
      <c r="A106" t="s">
        <v>76</v>
      </c>
      <c r="B106" t="s">
        <v>196</v>
      </c>
      <c r="C106" t="s">
        <v>316</v>
      </c>
      <c r="D106" t="s">
        <v>375</v>
      </c>
      <c r="E106" t="s">
        <v>390</v>
      </c>
      <c r="F106" t="s">
        <v>395</v>
      </c>
      <c r="G106" s="3">
        <v>19.95</v>
      </c>
      <c r="H106">
        <v>4</v>
      </c>
      <c r="I106" s="3">
        <v>79.8</v>
      </c>
      <c r="J106" s="3">
        <v>0</v>
      </c>
      <c r="K106" s="3">
        <v>0</v>
      </c>
      <c r="L106" s="3">
        <v>7.98</v>
      </c>
      <c r="M106" s="3">
        <v>87.78</v>
      </c>
      <c r="N106" t="s">
        <v>398</v>
      </c>
      <c r="O106" t="s">
        <v>403</v>
      </c>
      <c r="P106" s="2">
        <f t="shared" si="1"/>
        <v>0</v>
      </c>
    </row>
    <row r="107" spans="1:16" x14ac:dyDescent="0.3">
      <c r="A107" t="s">
        <v>83</v>
      </c>
      <c r="B107" t="s">
        <v>203</v>
      </c>
      <c r="C107" t="s">
        <v>323</v>
      </c>
      <c r="D107" t="s">
        <v>378</v>
      </c>
      <c r="E107" t="s">
        <v>390</v>
      </c>
      <c r="F107" t="s">
        <v>395</v>
      </c>
      <c r="G107" s="3">
        <v>19.95</v>
      </c>
      <c r="H107">
        <v>4</v>
      </c>
      <c r="I107" s="3">
        <v>79.8</v>
      </c>
      <c r="J107" s="3">
        <v>0</v>
      </c>
      <c r="K107" s="3">
        <v>0</v>
      </c>
      <c r="L107" s="3">
        <v>7.98</v>
      </c>
      <c r="M107" s="3">
        <v>87.78</v>
      </c>
      <c r="N107" t="s">
        <v>397</v>
      </c>
      <c r="O107" t="s">
        <v>402</v>
      </c>
      <c r="P107" s="2">
        <f t="shared" si="1"/>
        <v>0</v>
      </c>
    </row>
    <row r="108" spans="1:16" x14ac:dyDescent="0.3">
      <c r="A108" t="s">
        <v>101</v>
      </c>
      <c r="B108" t="s">
        <v>221</v>
      </c>
      <c r="C108" t="s">
        <v>341</v>
      </c>
      <c r="D108" t="s">
        <v>375</v>
      </c>
      <c r="E108" t="s">
        <v>390</v>
      </c>
      <c r="F108" t="s">
        <v>395</v>
      </c>
      <c r="G108" s="3">
        <v>19.95</v>
      </c>
      <c r="H108">
        <v>4</v>
      </c>
      <c r="I108" s="3">
        <v>79.8</v>
      </c>
      <c r="J108" s="3">
        <v>0</v>
      </c>
      <c r="K108" s="3">
        <v>0</v>
      </c>
      <c r="L108" s="3">
        <v>7.98</v>
      </c>
      <c r="M108" s="3">
        <v>87.78</v>
      </c>
      <c r="N108" t="s">
        <v>398</v>
      </c>
      <c r="O108" t="s">
        <v>400</v>
      </c>
      <c r="P108" s="2">
        <f t="shared" si="1"/>
        <v>0</v>
      </c>
    </row>
    <row r="109" spans="1:16" x14ac:dyDescent="0.3">
      <c r="A109" t="s">
        <v>22</v>
      </c>
      <c r="B109" t="s">
        <v>142</v>
      </c>
      <c r="C109" t="s">
        <v>262</v>
      </c>
      <c r="D109" t="s">
        <v>380</v>
      </c>
      <c r="E109" t="s">
        <v>383</v>
      </c>
      <c r="F109" t="s">
        <v>393</v>
      </c>
      <c r="G109" s="3">
        <v>69</v>
      </c>
      <c r="H109">
        <v>1</v>
      </c>
      <c r="I109" s="3">
        <v>69</v>
      </c>
      <c r="J109" s="3">
        <v>9.9499999999999993</v>
      </c>
      <c r="K109" s="3">
        <v>0</v>
      </c>
      <c r="L109" s="3">
        <v>7.9</v>
      </c>
      <c r="M109" s="3">
        <v>86.85</v>
      </c>
      <c r="N109" t="s">
        <v>399</v>
      </c>
      <c r="O109" t="s">
        <v>401</v>
      </c>
      <c r="P109" s="2">
        <f t="shared" si="1"/>
        <v>0.11456534254461716</v>
      </c>
    </row>
    <row r="110" spans="1:16" x14ac:dyDescent="0.3">
      <c r="A110" t="s">
        <v>65</v>
      </c>
      <c r="B110" t="s">
        <v>185</v>
      </c>
      <c r="C110" t="s">
        <v>305</v>
      </c>
      <c r="D110" t="s">
        <v>382</v>
      </c>
      <c r="E110" t="s">
        <v>383</v>
      </c>
      <c r="F110" t="s">
        <v>393</v>
      </c>
      <c r="G110" s="3">
        <v>69</v>
      </c>
      <c r="H110">
        <v>1</v>
      </c>
      <c r="I110" s="3">
        <v>69</v>
      </c>
      <c r="J110" s="3">
        <v>9.9499999999999993</v>
      </c>
      <c r="K110" s="3">
        <v>0</v>
      </c>
      <c r="L110" s="3">
        <v>7.9</v>
      </c>
      <c r="M110" s="3">
        <v>86.85</v>
      </c>
      <c r="N110" t="s">
        <v>399</v>
      </c>
      <c r="O110" t="s">
        <v>401</v>
      </c>
      <c r="P110" s="2">
        <f t="shared" si="1"/>
        <v>0.11456534254461716</v>
      </c>
    </row>
    <row r="111" spans="1:16" x14ac:dyDescent="0.3">
      <c r="A111" t="s">
        <v>122</v>
      </c>
      <c r="B111" t="s">
        <v>242</v>
      </c>
      <c r="C111" t="s">
        <v>362</v>
      </c>
      <c r="D111" t="s">
        <v>379</v>
      </c>
      <c r="E111" t="s">
        <v>383</v>
      </c>
      <c r="F111" t="s">
        <v>393</v>
      </c>
      <c r="G111" s="3">
        <v>69</v>
      </c>
      <c r="H111">
        <v>1</v>
      </c>
      <c r="I111" s="3">
        <v>69</v>
      </c>
      <c r="J111" s="3">
        <v>9.9499999999999993</v>
      </c>
      <c r="K111" s="3">
        <v>0</v>
      </c>
      <c r="L111" s="3">
        <v>7.9</v>
      </c>
      <c r="M111" s="3">
        <v>86.85</v>
      </c>
      <c r="N111" t="s">
        <v>398</v>
      </c>
      <c r="O111" t="s">
        <v>405</v>
      </c>
      <c r="P111" s="2">
        <f t="shared" si="1"/>
        <v>0.11456534254461716</v>
      </c>
    </row>
    <row r="112" spans="1:16" x14ac:dyDescent="0.3">
      <c r="A112" t="s">
        <v>24</v>
      </c>
      <c r="B112" t="s">
        <v>144</v>
      </c>
      <c r="C112" t="s">
        <v>264</v>
      </c>
      <c r="D112" t="s">
        <v>375</v>
      </c>
      <c r="E112" t="s">
        <v>383</v>
      </c>
      <c r="F112" t="s">
        <v>393</v>
      </c>
      <c r="G112" s="3">
        <v>69</v>
      </c>
      <c r="H112">
        <v>1</v>
      </c>
      <c r="I112" s="3">
        <v>69</v>
      </c>
      <c r="J112" s="3">
        <v>6.95</v>
      </c>
      <c r="K112" s="3">
        <v>0</v>
      </c>
      <c r="L112" s="3">
        <v>7.6</v>
      </c>
      <c r="M112" s="3">
        <v>83.55</v>
      </c>
      <c r="N112" t="s">
        <v>399</v>
      </c>
      <c r="O112" t="s">
        <v>400</v>
      </c>
      <c r="P112" s="2">
        <f t="shared" si="1"/>
        <v>8.3183722321962902E-2</v>
      </c>
    </row>
    <row r="113" spans="1:16" x14ac:dyDescent="0.3">
      <c r="A113" t="s">
        <v>114</v>
      </c>
      <c r="B113" t="s">
        <v>234</v>
      </c>
      <c r="C113" t="s">
        <v>354</v>
      </c>
      <c r="D113" t="s">
        <v>381</v>
      </c>
      <c r="E113" t="s">
        <v>390</v>
      </c>
      <c r="F113" t="s">
        <v>395</v>
      </c>
      <c r="G113" s="3">
        <v>19.95</v>
      </c>
      <c r="H113">
        <v>3</v>
      </c>
      <c r="I113" s="3">
        <v>59.85</v>
      </c>
      <c r="J113" s="3">
        <v>14.95</v>
      </c>
      <c r="K113" s="3">
        <v>0</v>
      </c>
      <c r="L113" s="3">
        <v>7.48</v>
      </c>
      <c r="M113" s="3">
        <v>82.28</v>
      </c>
      <c r="N113" t="s">
        <v>397</v>
      </c>
      <c r="O113" t="s">
        <v>401</v>
      </c>
      <c r="P113" s="2">
        <f t="shared" si="1"/>
        <v>0.1816966456003889</v>
      </c>
    </row>
    <row r="114" spans="1:16" x14ac:dyDescent="0.3">
      <c r="A114" t="s">
        <v>31</v>
      </c>
      <c r="B114" t="s">
        <v>151</v>
      </c>
      <c r="C114" t="s">
        <v>271</v>
      </c>
      <c r="D114" t="s">
        <v>375</v>
      </c>
      <c r="E114" t="s">
        <v>390</v>
      </c>
      <c r="F114" t="s">
        <v>395</v>
      </c>
      <c r="G114" s="3">
        <v>19.95</v>
      </c>
      <c r="H114">
        <v>3</v>
      </c>
      <c r="I114" s="3">
        <v>59.85</v>
      </c>
      <c r="J114" s="3">
        <v>14.95</v>
      </c>
      <c r="K114" s="3">
        <v>5.99</v>
      </c>
      <c r="L114" s="3">
        <v>6.88</v>
      </c>
      <c r="M114" s="3">
        <v>75.69</v>
      </c>
      <c r="N114" t="s">
        <v>398</v>
      </c>
      <c r="O114" t="s">
        <v>401</v>
      </c>
      <c r="P114" s="2">
        <f t="shared" si="1"/>
        <v>0.19751618443651736</v>
      </c>
    </row>
    <row r="115" spans="1:16" x14ac:dyDescent="0.3">
      <c r="A115" t="s">
        <v>36</v>
      </c>
      <c r="B115" t="s">
        <v>156</v>
      </c>
      <c r="C115" t="s">
        <v>276</v>
      </c>
      <c r="D115" t="s">
        <v>380</v>
      </c>
      <c r="E115" t="s">
        <v>390</v>
      </c>
      <c r="F115" t="s">
        <v>395</v>
      </c>
      <c r="G115" s="3">
        <v>19.95</v>
      </c>
      <c r="H115">
        <v>3</v>
      </c>
      <c r="I115" s="3">
        <v>59.85</v>
      </c>
      <c r="J115" s="3">
        <v>0</v>
      </c>
      <c r="K115" s="3">
        <v>0</v>
      </c>
      <c r="L115" s="3">
        <v>5.99</v>
      </c>
      <c r="M115" s="3">
        <v>65.84</v>
      </c>
      <c r="N115" t="s">
        <v>399</v>
      </c>
      <c r="O115" t="s">
        <v>400</v>
      </c>
      <c r="P115" s="2">
        <f t="shared" si="1"/>
        <v>0</v>
      </c>
    </row>
    <row r="116" spans="1:16" x14ac:dyDescent="0.3">
      <c r="A116" t="s">
        <v>134</v>
      </c>
      <c r="B116" t="s">
        <v>254</v>
      </c>
      <c r="C116" t="s">
        <v>374</v>
      </c>
      <c r="D116" t="s">
        <v>375</v>
      </c>
      <c r="E116" t="s">
        <v>388</v>
      </c>
      <c r="F116" t="s">
        <v>393</v>
      </c>
      <c r="G116" s="3">
        <v>39</v>
      </c>
      <c r="H116">
        <v>1</v>
      </c>
      <c r="I116" s="3">
        <v>39</v>
      </c>
      <c r="J116" s="3">
        <v>6.95</v>
      </c>
      <c r="K116" s="3">
        <v>0</v>
      </c>
      <c r="L116" s="3">
        <v>4.5999999999999996</v>
      </c>
      <c r="M116" s="3">
        <v>50.55</v>
      </c>
      <c r="N116" t="s">
        <v>398</v>
      </c>
      <c r="O116" t="s">
        <v>402</v>
      </c>
      <c r="P116" s="2">
        <f t="shared" si="1"/>
        <v>0.1374876360039565</v>
      </c>
    </row>
    <row r="117" spans="1:16" x14ac:dyDescent="0.3">
      <c r="A117" t="s">
        <v>103</v>
      </c>
      <c r="B117" t="s">
        <v>223</v>
      </c>
      <c r="C117" t="s">
        <v>343</v>
      </c>
      <c r="D117" t="s">
        <v>376</v>
      </c>
      <c r="E117" t="s">
        <v>390</v>
      </c>
      <c r="F117" t="s">
        <v>395</v>
      </c>
      <c r="G117" s="3">
        <v>19.95</v>
      </c>
      <c r="H117">
        <v>2</v>
      </c>
      <c r="I117" s="3">
        <v>39.9</v>
      </c>
      <c r="J117" s="3">
        <v>0</v>
      </c>
      <c r="K117" s="3">
        <v>0</v>
      </c>
      <c r="L117" s="3">
        <v>3.99</v>
      </c>
      <c r="M117" s="3">
        <v>43.89</v>
      </c>
      <c r="N117" t="s">
        <v>397</v>
      </c>
      <c r="O117" t="s">
        <v>402</v>
      </c>
      <c r="P117" s="2">
        <f t="shared" si="1"/>
        <v>0</v>
      </c>
    </row>
    <row r="118" spans="1:16" x14ac:dyDescent="0.3">
      <c r="A118" t="s">
        <v>121</v>
      </c>
      <c r="B118" t="s">
        <v>241</v>
      </c>
      <c r="C118" t="s">
        <v>361</v>
      </c>
      <c r="D118" t="s">
        <v>379</v>
      </c>
      <c r="E118" t="s">
        <v>390</v>
      </c>
      <c r="F118" t="s">
        <v>395</v>
      </c>
      <c r="G118" s="3">
        <v>19.95</v>
      </c>
      <c r="H118">
        <v>2</v>
      </c>
      <c r="I118" s="3">
        <v>39.9</v>
      </c>
      <c r="J118" s="3">
        <v>0</v>
      </c>
      <c r="K118" s="3">
        <v>0</v>
      </c>
      <c r="L118" s="3">
        <v>3.99</v>
      </c>
      <c r="M118" s="3">
        <v>43.89</v>
      </c>
      <c r="N118" t="s">
        <v>398</v>
      </c>
      <c r="O118" t="s">
        <v>405</v>
      </c>
      <c r="P118" s="2">
        <f t="shared" si="1"/>
        <v>0</v>
      </c>
    </row>
    <row r="119" spans="1:16" x14ac:dyDescent="0.3">
      <c r="A119" t="s">
        <v>64</v>
      </c>
      <c r="B119" t="s">
        <v>184</v>
      </c>
      <c r="C119" t="s">
        <v>304</v>
      </c>
      <c r="D119" t="s">
        <v>376</v>
      </c>
      <c r="E119" t="s">
        <v>390</v>
      </c>
      <c r="F119" t="s">
        <v>395</v>
      </c>
      <c r="G119" s="3">
        <v>19.95</v>
      </c>
      <c r="H119">
        <v>2</v>
      </c>
      <c r="I119" s="3">
        <v>39.9</v>
      </c>
      <c r="J119" s="3">
        <v>0</v>
      </c>
      <c r="K119" s="3">
        <v>2</v>
      </c>
      <c r="L119" s="3">
        <v>3.79</v>
      </c>
      <c r="M119" s="3">
        <v>41.69</v>
      </c>
      <c r="N119" t="s">
        <v>397</v>
      </c>
      <c r="O119" t="s">
        <v>402</v>
      </c>
      <c r="P119" s="2">
        <f t="shared" si="1"/>
        <v>0</v>
      </c>
    </row>
    <row r="120" spans="1:16" x14ac:dyDescent="0.3">
      <c r="A120" t="s">
        <v>34</v>
      </c>
      <c r="B120" t="s">
        <v>154</v>
      </c>
      <c r="C120" t="s">
        <v>274</v>
      </c>
      <c r="D120" t="s">
        <v>378</v>
      </c>
      <c r="E120" t="s">
        <v>390</v>
      </c>
      <c r="F120" t="s">
        <v>395</v>
      </c>
      <c r="G120" s="3">
        <v>19.95</v>
      </c>
      <c r="H120">
        <v>1</v>
      </c>
      <c r="I120" s="3">
        <v>19.95</v>
      </c>
      <c r="J120" s="3">
        <v>14.95</v>
      </c>
      <c r="K120" s="3">
        <v>0</v>
      </c>
      <c r="L120" s="3">
        <v>3.49</v>
      </c>
      <c r="M120" s="3">
        <v>38.39</v>
      </c>
      <c r="N120" t="s">
        <v>399</v>
      </c>
      <c r="O120" t="s">
        <v>402</v>
      </c>
      <c r="P120" s="2">
        <f t="shared" si="1"/>
        <v>0.38942432925240944</v>
      </c>
    </row>
    <row r="121" spans="1:16" x14ac:dyDescent="0.3">
      <c r="A121" t="s">
        <v>39</v>
      </c>
      <c r="B121" t="s">
        <v>159</v>
      </c>
      <c r="C121" t="s">
        <v>279</v>
      </c>
      <c r="D121" t="s">
        <v>380</v>
      </c>
      <c r="E121" t="s">
        <v>390</v>
      </c>
      <c r="F121" t="s">
        <v>395</v>
      </c>
      <c r="G121" s="3">
        <v>19.95</v>
      </c>
      <c r="H121">
        <v>1</v>
      </c>
      <c r="I121" s="3">
        <v>19.95</v>
      </c>
      <c r="J121" s="3">
        <v>0</v>
      </c>
      <c r="K121" s="3">
        <v>0</v>
      </c>
      <c r="L121" s="3">
        <v>2</v>
      </c>
      <c r="M121" s="3">
        <v>21.95</v>
      </c>
      <c r="N121" t="s">
        <v>399</v>
      </c>
      <c r="O121" t="s">
        <v>400</v>
      </c>
      <c r="P121" s="2">
        <f t="shared" si="1"/>
        <v>0</v>
      </c>
    </row>
  </sheetData>
  <conditionalFormatting sqref="M2:M1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121">
    <cfRule type="dataBar" priority="2">
      <dataBar>
        <cfvo type="min"/>
        <cfvo type="max"/>
        <color rgb="FF63BE7B"/>
      </dataBar>
      <extLst>
        <ext xmlns:x14="http://schemas.microsoft.com/office/spreadsheetml/2009/9/main" uri="{B025F937-C7B1-47D3-B67F-A62EFF666E3E}">
          <x14:id>{A7954E62-5987-4E01-825F-13296057B45B}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954E62-5987-4E01-825F-13296057B45B}">
            <x14:dataBar minLength="0" maxLength="100" direction="leftToRight" axisPosition="none">
              <x14:cfvo type="min"/>
              <x14:cfvo type="max"/>
              <x14:negativeFillColor rgb="FF63BE7B"/>
            </x14:dataBar>
          </x14:cfRule>
          <xm:sqref>M2:M121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2ADC-9EEE-4B5A-9D01-9C3F6B2CBAAD}">
  <dimension ref="A2:B9"/>
  <sheetViews>
    <sheetView showGridLines="0" workbookViewId="0"/>
  </sheetViews>
  <sheetFormatPr defaultRowHeight="14.4" x14ac:dyDescent="0.3"/>
  <cols>
    <col min="1" max="1" width="10.77734375" bestFit="1" customWidth="1"/>
    <col min="2" max="2" width="22.77734375" bestFit="1" customWidth="1"/>
  </cols>
  <sheetData>
    <row r="2" spans="1:2" x14ac:dyDescent="0.3">
      <c r="A2" s="4" t="s">
        <v>14</v>
      </c>
      <c r="B2" t="s">
        <v>407</v>
      </c>
    </row>
    <row r="3" spans="1:2" x14ac:dyDescent="0.3">
      <c r="A3" t="s">
        <v>405</v>
      </c>
      <c r="B3" s="3">
        <v>2114.6999999999998</v>
      </c>
    </row>
    <row r="4" spans="1:2" x14ac:dyDescent="0.3">
      <c r="A4" t="s">
        <v>402</v>
      </c>
      <c r="B4" s="3">
        <v>25950.039999999997</v>
      </c>
    </row>
    <row r="5" spans="1:2" x14ac:dyDescent="0.3">
      <c r="A5" t="s">
        <v>401</v>
      </c>
      <c r="B5" s="3">
        <v>22260.160000000003</v>
      </c>
    </row>
    <row r="6" spans="1:2" x14ac:dyDescent="0.3">
      <c r="A6" t="s">
        <v>403</v>
      </c>
      <c r="B6" s="3">
        <v>2492.38</v>
      </c>
    </row>
    <row r="7" spans="1:2" x14ac:dyDescent="0.3">
      <c r="A7" t="s">
        <v>404</v>
      </c>
      <c r="B7" s="3">
        <v>4908.9800000000005</v>
      </c>
    </row>
    <row r="8" spans="1:2" x14ac:dyDescent="0.3">
      <c r="A8" t="s">
        <v>400</v>
      </c>
      <c r="B8" s="3">
        <v>15783.920000000004</v>
      </c>
    </row>
    <row r="9" spans="1:2" x14ac:dyDescent="0.3">
      <c r="A9" t="s">
        <v>408</v>
      </c>
      <c r="B9" s="3">
        <v>73510.180000000008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D46B-E0AF-4A0F-BE90-815CA7174572}">
  <dimension ref="A2:C7"/>
  <sheetViews>
    <sheetView showGridLines="0" workbookViewId="0"/>
  </sheetViews>
  <sheetFormatPr defaultRowHeight="14.4" x14ac:dyDescent="0.3"/>
  <cols>
    <col min="1" max="1" width="17.88671875" bestFit="1" customWidth="1"/>
    <col min="2" max="2" width="9.109375" bestFit="1" customWidth="1"/>
    <col min="3" max="3" width="10.77734375" bestFit="1" customWidth="1"/>
    <col min="4" max="7" width="9.21875" bestFit="1" customWidth="1"/>
    <col min="8" max="8" width="10.77734375" bestFit="1" customWidth="1"/>
  </cols>
  <sheetData>
    <row r="2" spans="1:3" x14ac:dyDescent="0.3">
      <c r="A2" s="4" t="s">
        <v>409</v>
      </c>
      <c r="B2" s="4" t="s">
        <v>14</v>
      </c>
    </row>
    <row r="3" spans="1:3" x14ac:dyDescent="0.3">
      <c r="A3" s="4" t="s">
        <v>13</v>
      </c>
      <c r="B3" t="s">
        <v>405</v>
      </c>
      <c r="C3" t="s">
        <v>408</v>
      </c>
    </row>
    <row r="4" spans="1:3" x14ac:dyDescent="0.3">
      <c r="A4" t="s">
        <v>397</v>
      </c>
      <c r="B4" s="5">
        <v>1</v>
      </c>
      <c r="C4" s="5">
        <v>1</v>
      </c>
    </row>
    <row r="5" spans="1:3" x14ac:dyDescent="0.3">
      <c r="A5" t="s">
        <v>399</v>
      </c>
      <c r="B5" s="5">
        <v>1</v>
      </c>
      <c r="C5" s="5">
        <v>1</v>
      </c>
    </row>
    <row r="6" spans="1:3" x14ac:dyDescent="0.3">
      <c r="A6" t="s">
        <v>398</v>
      </c>
      <c r="B6" s="5">
        <v>4</v>
      </c>
      <c r="C6" s="5">
        <v>4</v>
      </c>
    </row>
    <row r="7" spans="1:3" x14ac:dyDescent="0.3">
      <c r="A7" t="s">
        <v>408</v>
      </c>
      <c r="B7" s="5">
        <v>6</v>
      </c>
      <c r="C7" s="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A686-4C8E-40CC-95E7-8B6033792487}">
  <dimension ref="A1:L177"/>
  <sheetViews>
    <sheetView tabSelected="1" topLeftCell="A154" workbookViewId="0">
      <selection activeCell="A177" sqref="A177"/>
    </sheetView>
  </sheetViews>
  <sheetFormatPr defaultRowHeight="14.4" x14ac:dyDescent="0.3"/>
  <sheetData>
    <row r="1" spans="1:12" ht="31.2" x14ac:dyDescent="0.6">
      <c r="A1" s="6" t="s">
        <v>410</v>
      </c>
    </row>
    <row r="2" spans="1:12" x14ac:dyDescent="0.3">
      <c r="A2" t="s">
        <v>411</v>
      </c>
    </row>
    <row r="5" spans="1:12" ht="18" x14ac:dyDescent="0.35">
      <c r="A5" s="7" t="s">
        <v>412</v>
      </c>
    </row>
    <row r="6" spans="1:12" x14ac:dyDescent="0.3">
      <c r="A6" t="e" cm="1" vm="1">
        <f t="array" ref="A6">_xlfn._xlws.PY(0,1,Orders!A1:P121)</f>
        <v>#VALUE!</v>
      </c>
    </row>
    <row r="8" spans="1:12" ht="15.6" x14ac:dyDescent="0.3">
      <c r="A8" s="8" t="s">
        <v>413</v>
      </c>
    </row>
    <row r="9" spans="1:12" x14ac:dyDescent="0.3">
      <c r="A9" t="str" cm="1">
        <f t="array" ref="A9:L20">IFERROR(_FV(A6,"arrayPreview"),_xlfn._DF_Python_str(A6))</f>
        <v/>
      </c>
      <c r="B9" t="str">
        <v>Order ID</v>
      </c>
      <c r="C9" t="str">
        <v>Order Date</v>
      </c>
      <c r="D9" t="str">
        <v>Customer ID</v>
      </c>
      <c r="E9" t="str">
        <v>Customer State</v>
      </c>
      <c r="F9" t="str">
        <v>Product Name</v>
      </c>
      <c r="G9" t="str">
        <v>...</v>
      </c>
      <c r="H9" t="str">
        <v>GST (AUD)</v>
      </c>
      <c r="I9" t="str">
        <v>Order Total (AUD)</v>
      </c>
      <c r="J9" t="str">
        <v>Shipping Method</v>
      </c>
      <c r="K9" t="str">
        <v>Status</v>
      </c>
      <c r="L9" t="str">
        <v>Shipping % of Order</v>
      </c>
    </row>
    <row r="10" spans="1:12" x14ac:dyDescent="0.3">
      <c r="A10">
        <v>0</v>
      </c>
      <c r="B10" t="str">
        <v>ORD-202500072</v>
      </c>
      <c r="C10" t="str">
        <v>2025-06-06 21:10:25</v>
      </c>
      <c r="D10" t="str">
        <v>C6764</v>
      </c>
      <c r="E10" t="str">
        <v>TAS</v>
      </c>
      <c r="F10" t="str">
        <v>Standing Desk - Walnut 120cm</v>
      </c>
      <c r="G10" t="str">
        <v>...</v>
      </c>
      <c r="H10">
        <v>280.58999999999997</v>
      </c>
      <c r="I10">
        <v>3086.54</v>
      </c>
      <c r="J10" t="str">
        <v>Click &amp; Collect</v>
      </c>
      <c r="K10" t="str">
        <v>Paid</v>
      </c>
      <c r="L10">
        <v>3.2236744056451561E-3</v>
      </c>
    </row>
    <row r="11" spans="1:12" x14ac:dyDescent="0.3">
      <c r="A11">
        <v>1</v>
      </c>
      <c r="B11" t="str">
        <v>ORD-202500018</v>
      </c>
      <c r="C11" t="str">
        <v>2025-07-24 23:39:40</v>
      </c>
      <c r="D11" t="str">
        <v>C6539</v>
      </c>
      <c r="E11" t="str">
        <v>NSW</v>
      </c>
      <c r="F11" t="str">
        <v>Standing Desk - Walnut 120cm</v>
      </c>
      <c r="G11" t="str">
        <v>...</v>
      </c>
      <c r="H11">
        <v>280.58999999999997</v>
      </c>
      <c r="I11">
        <v>3086.54</v>
      </c>
      <c r="J11" t="str">
        <v>Standard</v>
      </c>
      <c r="K11" t="str">
        <v>Delivered</v>
      </c>
      <c r="L11">
        <v>3.2236744056451561E-3</v>
      </c>
    </row>
    <row r="12" spans="1:12" x14ac:dyDescent="0.3">
      <c r="A12">
        <v>2</v>
      </c>
      <c r="B12" t="str">
        <v>ORD-202500009</v>
      </c>
      <c r="C12" t="str">
        <v>2025-04-28 01:10:07</v>
      </c>
      <c r="D12" t="str">
        <v>C4483</v>
      </c>
      <c r="E12" t="str">
        <v>TAS</v>
      </c>
      <c r="F12" t="str">
        <v>Standing Desk - Walnut 120cm</v>
      </c>
      <c r="G12" t="str">
        <v>...</v>
      </c>
      <c r="H12">
        <v>279.60000000000002</v>
      </c>
      <c r="I12">
        <v>3075.6</v>
      </c>
      <c r="J12" t="str">
        <v>Click &amp; Collect</v>
      </c>
      <c r="K12" t="str">
        <v>Delivered</v>
      </c>
      <c r="L12">
        <v>0</v>
      </c>
    </row>
    <row r="13" spans="1:12" x14ac:dyDescent="0.3">
      <c r="A13">
        <v>3</v>
      </c>
      <c r="B13" t="str">
        <v>ORD-202500056</v>
      </c>
      <c r="C13" t="str">
        <v>2025-08-01 14:50:24</v>
      </c>
      <c r="D13" t="str">
        <v>C7232</v>
      </c>
      <c r="E13" t="str">
        <v>VIC</v>
      </c>
      <c r="F13" t="str">
        <v>Standing Desk - Walnut 120cm</v>
      </c>
      <c r="G13" t="str">
        <v>...</v>
      </c>
      <c r="H13">
        <v>252.34</v>
      </c>
      <c r="I13">
        <v>2775.69</v>
      </c>
      <c r="J13" t="str">
        <v>Click &amp; Collect</v>
      </c>
      <c r="K13" t="str">
        <v>Refunded</v>
      </c>
      <c r="L13">
        <v>2.5038819176493054E-3</v>
      </c>
    </row>
    <row r="14" spans="1:12" x14ac:dyDescent="0.3">
      <c r="A14">
        <v>4</v>
      </c>
      <c r="B14" t="str">
        <v>ORD-202500100</v>
      </c>
      <c r="C14" t="str">
        <v>2025-08-29 09:38:57</v>
      </c>
      <c r="D14" t="str">
        <v>C8994</v>
      </c>
      <c r="E14" t="str">
        <v>TAS</v>
      </c>
      <c r="F14" t="str">
        <v>Standing Desk - Walnut 120cm</v>
      </c>
      <c r="G14" t="str">
        <v>...</v>
      </c>
      <c r="H14">
        <v>238.65</v>
      </c>
      <c r="I14">
        <v>2625.2</v>
      </c>
      <c r="J14" t="str">
        <v>Express</v>
      </c>
      <c r="K14" t="str">
        <v>Paid</v>
      </c>
      <c r="L14">
        <v>3.7901874142922446E-3</v>
      </c>
    </row>
    <row r="15" spans="1:12" x14ac:dyDescent="0.3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  <c r="L15" t="str">
        <v>...</v>
      </c>
    </row>
    <row r="16" spans="1:12" x14ac:dyDescent="0.3">
      <c r="A16">
        <v>115</v>
      </c>
      <c r="B16" t="str">
        <v>ORD-202500055</v>
      </c>
      <c r="C16" t="str">
        <v>2025-10-04 02:56:01</v>
      </c>
      <c r="D16" t="str">
        <v>C2052</v>
      </c>
      <c r="E16" t="str">
        <v>SA</v>
      </c>
      <c r="F16" t="str">
        <v>Reusable Coffee Cup 12oz</v>
      </c>
      <c r="G16" t="str">
        <v>...</v>
      </c>
      <c r="H16">
        <v>3.99</v>
      </c>
      <c r="I16">
        <v>43.89</v>
      </c>
      <c r="J16" t="str">
        <v>Click &amp; Collect</v>
      </c>
      <c r="K16" t="str">
        <v>Delivered</v>
      </c>
      <c r="L16">
        <v>0</v>
      </c>
    </row>
    <row r="17" spans="1:12" x14ac:dyDescent="0.3">
      <c r="A17">
        <v>116</v>
      </c>
      <c r="B17" t="str">
        <v>ORD-202500081</v>
      </c>
      <c r="C17" t="str">
        <v>2025-12-05 02:57:21</v>
      </c>
      <c r="D17" t="str">
        <v>C8381</v>
      </c>
      <c r="E17" t="str">
        <v>ACT</v>
      </c>
      <c r="F17" t="str">
        <v>Reusable Coffee Cup 12oz</v>
      </c>
      <c r="G17" t="str">
        <v>...</v>
      </c>
      <c r="H17">
        <v>3.99</v>
      </c>
      <c r="I17">
        <v>43.89</v>
      </c>
      <c r="J17" t="str">
        <v>Standard</v>
      </c>
      <c r="K17" t="str">
        <v>Cancelled</v>
      </c>
      <c r="L17">
        <v>0</v>
      </c>
    </row>
    <row r="18" spans="1:12" x14ac:dyDescent="0.3">
      <c r="A18">
        <v>117</v>
      </c>
      <c r="B18" t="str">
        <v>ORD-202500120</v>
      </c>
      <c r="C18" t="str">
        <v>2025-06-20 08:52:05</v>
      </c>
      <c r="D18" t="str">
        <v>C4817</v>
      </c>
      <c r="E18" t="str">
        <v>SA</v>
      </c>
      <c r="F18" t="str">
        <v>Reusable Coffee Cup 12oz</v>
      </c>
      <c r="G18" t="str">
        <v>...</v>
      </c>
      <c r="H18">
        <v>3.79</v>
      </c>
      <c r="I18">
        <v>41.69</v>
      </c>
      <c r="J18" t="str">
        <v>Click &amp; Collect</v>
      </c>
      <c r="K18" t="str">
        <v>Delivered</v>
      </c>
      <c r="L18">
        <v>0</v>
      </c>
    </row>
    <row r="19" spans="1:12" x14ac:dyDescent="0.3">
      <c r="A19">
        <v>118</v>
      </c>
      <c r="B19" t="str">
        <v>ORD-202500036</v>
      </c>
      <c r="C19" t="str">
        <v>2025-02-27 02:44:22</v>
      </c>
      <c r="D19" t="str">
        <v>C1685</v>
      </c>
      <c r="E19" t="str">
        <v>QLD</v>
      </c>
      <c r="F19" t="str">
        <v>Reusable Coffee Cup 12oz</v>
      </c>
      <c r="G19" t="str">
        <v>...</v>
      </c>
      <c r="H19">
        <v>3.49</v>
      </c>
      <c r="I19">
        <v>38.39</v>
      </c>
      <c r="J19" t="str">
        <v>Express</v>
      </c>
      <c r="K19" t="str">
        <v>Delivered</v>
      </c>
      <c r="L19">
        <v>0.38942432925240944</v>
      </c>
    </row>
    <row r="20" spans="1:12" x14ac:dyDescent="0.3">
      <c r="A20">
        <v>119</v>
      </c>
      <c r="B20" t="str">
        <v>ORD-202500060</v>
      </c>
      <c r="C20" t="str">
        <v>2025-03-11 16:48:35</v>
      </c>
      <c r="D20" t="str">
        <v>C6529</v>
      </c>
      <c r="E20" t="str">
        <v>TAS</v>
      </c>
      <c r="F20" t="str">
        <v>Reusable Coffee Cup 12oz</v>
      </c>
      <c r="G20" t="str">
        <v>...</v>
      </c>
      <c r="H20">
        <v>2</v>
      </c>
      <c r="I20">
        <v>21.95</v>
      </c>
      <c r="J20" t="str">
        <v>Express</v>
      </c>
      <c r="K20" t="str">
        <v>Shipped</v>
      </c>
      <c r="L20">
        <v>0</v>
      </c>
    </row>
    <row r="23" spans="1:12" ht="18" x14ac:dyDescent="0.35">
      <c r="A23" s="7" t="s">
        <v>414</v>
      </c>
    </row>
    <row r="24" spans="1:12" x14ac:dyDescent="0.3">
      <c r="A24" t="e" cm="1" vm="2">
        <f t="array" ref="A24">_xlfn._xlws.PY(1,1)</f>
        <v>#VALUE!</v>
      </c>
    </row>
    <row r="26" spans="1:12" ht="15.6" x14ac:dyDescent="0.3">
      <c r="A26" s="8" t="s">
        <v>413</v>
      </c>
    </row>
    <row r="27" spans="1:12" x14ac:dyDescent="0.3">
      <c r="A27" t="str" cm="1">
        <f t="array" ref="A27:B37">IFERROR(_FV(A24,"arrayPreview"),_xlfn._DF_Python_str(A24))</f>
        <v>Order ID</v>
      </c>
      <c r="B27">
        <v>0</v>
      </c>
    </row>
    <row r="28" spans="1:12" x14ac:dyDescent="0.3">
      <c r="A28" t="str">
        <v>Order Date</v>
      </c>
      <c r="B28">
        <v>0</v>
      </c>
    </row>
    <row r="29" spans="1:12" x14ac:dyDescent="0.3">
      <c r="A29" t="str">
        <v>Customer ID</v>
      </c>
      <c r="B29">
        <v>0</v>
      </c>
    </row>
    <row r="30" spans="1:12" x14ac:dyDescent="0.3">
      <c r="A30" t="str">
        <v>Customer State</v>
      </c>
      <c r="B30">
        <v>0</v>
      </c>
    </row>
    <row r="31" spans="1:12" x14ac:dyDescent="0.3">
      <c r="A31" t="str">
        <v>Product Name</v>
      </c>
      <c r="B31">
        <v>0</v>
      </c>
    </row>
    <row r="32" spans="1:12" x14ac:dyDescent="0.3">
      <c r="A32" t="str">
        <v>...</v>
      </c>
      <c r="B32" t="str">
        <v>...</v>
      </c>
    </row>
    <row r="33" spans="1:9" x14ac:dyDescent="0.3">
      <c r="A33" t="str">
        <v>Status</v>
      </c>
      <c r="B33">
        <v>0</v>
      </c>
    </row>
    <row r="34" spans="1:9" x14ac:dyDescent="0.3">
      <c r="A34" t="str">
        <v>Shipping % of Order</v>
      </c>
      <c r="B34">
        <v>0</v>
      </c>
    </row>
    <row r="35" spans="1:9" x14ac:dyDescent="0.3">
      <c r="A35" t="str">
        <v>Order Year</v>
      </c>
      <c r="B35">
        <v>0</v>
      </c>
    </row>
    <row r="36" spans="1:9" x14ac:dyDescent="0.3">
      <c r="A36" t="str">
        <v>Order Month</v>
      </c>
      <c r="B36">
        <v>0</v>
      </c>
    </row>
    <row r="37" spans="1:9" x14ac:dyDescent="0.3">
      <c r="A37" t="str">
        <v>Order Day</v>
      </c>
      <c r="B37">
        <v>0</v>
      </c>
    </row>
    <row r="40" spans="1:9" ht="18" x14ac:dyDescent="0.35">
      <c r="A40" s="7" t="s">
        <v>415</v>
      </c>
    </row>
    <row r="41" spans="1:9" x14ac:dyDescent="0.3">
      <c r="A41" t="e" cm="1" vm="3">
        <f t="array" ref="A41">_xlfn._xlws.PY(2,1)</f>
        <v>#VALUE!</v>
      </c>
    </row>
    <row r="43" spans="1:9" ht="15.6" x14ac:dyDescent="0.3">
      <c r="A43" s="8" t="s">
        <v>413</v>
      </c>
    </row>
    <row r="44" spans="1:9" x14ac:dyDescent="0.3">
      <c r="A44" t="str" cm="1">
        <f t="array" ref="A44:I52">IFERROR(_FV(A41,"arrayPreview"),_xlfn._DF_Python_str(A41))</f>
        <v/>
      </c>
      <c r="B44" t="str">
        <v>count</v>
      </c>
      <c r="C44" t="str">
        <v>mean</v>
      </c>
      <c r="D44" t="str">
        <v>std</v>
      </c>
      <c r="E44" t="str">
        <v>min</v>
      </c>
      <c r="F44" t="str">
        <v>25%</v>
      </c>
      <c r="G44" t="str">
        <v>50%</v>
      </c>
      <c r="H44" t="str">
        <v>75%</v>
      </c>
      <c r="I44" t="str">
        <v>max</v>
      </c>
    </row>
    <row r="45" spans="1:9" x14ac:dyDescent="0.3">
      <c r="A45" t="str">
        <v>Unit Price (AUD)</v>
      </c>
      <c r="B45">
        <v>120</v>
      </c>
      <c r="C45">
        <v>210.03541666666663</v>
      </c>
      <c r="D45">
        <v>220.48399562679381</v>
      </c>
      <c r="E45">
        <v>19.95</v>
      </c>
      <c r="F45">
        <v>59</v>
      </c>
      <c r="G45">
        <v>89</v>
      </c>
      <c r="H45">
        <v>349</v>
      </c>
      <c r="I45">
        <v>699</v>
      </c>
    </row>
    <row r="46" spans="1:9" x14ac:dyDescent="0.3">
      <c r="A46" t="str">
        <v>Quantity</v>
      </c>
      <c r="B46">
        <v>120</v>
      </c>
      <c r="C46">
        <v>2.6749999999999998</v>
      </c>
      <c r="D46">
        <v>1.0781442194730693</v>
      </c>
      <c r="E46">
        <v>1</v>
      </c>
      <c r="F46">
        <v>2</v>
      </c>
      <c r="G46">
        <v>3</v>
      </c>
      <c r="H46">
        <v>4</v>
      </c>
      <c r="I46">
        <v>4</v>
      </c>
    </row>
    <row r="47" spans="1:9" x14ac:dyDescent="0.3">
      <c r="A47" t="str">
        <v>Subtotal (AUD)</v>
      </c>
      <c r="B47">
        <v>120</v>
      </c>
      <c r="C47">
        <v>563.34791666666672</v>
      </c>
      <c r="D47">
        <v>692.11448849500277</v>
      </c>
      <c r="E47">
        <v>19.95</v>
      </c>
      <c r="F47">
        <v>117.75</v>
      </c>
      <c r="G47">
        <v>207</v>
      </c>
      <c r="H47">
        <v>807.75</v>
      </c>
      <c r="I47">
        <v>2796</v>
      </c>
    </row>
    <row r="48" spans="1:9" x14ac:dyDescent="0.3">
      <c r="A48" t="str">
        <v>Shipping (AUD)</v>
      </c>
      <c r="B48">
        <v>120</v>
      </c>
      <c r="C48">
        <v>6.9329166666666682</v>
      </c>
      <c r="D48">
        <v>5.4778104556433131</v>
      </c>
      <c r="E48">
        <v>0</v>
      </c>
      <c r="F48">
        <v>0</v>
      </c>
      <c r="G48">
        <v>6.95</v>
      </c>
      <c r="H48">
        <v>9.9499999999999993</v>
      </c>
      <c r="I48">
        <v>14.95</v>
      </c>
    </row>
    <row r="49" spans="1:9" x14ac:dyDescent="0.3">
      <c r="A49" t="str">
        <v>Discount (AUD)</v>
      </c>
      <c r="B49">
        <v>120</v>
      </c>
      <c r="C49">
        <v>13.386583333333334</v>
      </c>
      <c r="D49">
        <v>51.357350083080021</v>
      </c>
      <c r="E49">
        <v>0</v>
      </c>
      <c r="F49">
        <v>0</v>
      </c>
      <c r="G49">
        <v>0</v>
      </c>
      <c r="H49">
        <v>0</v>
      </c>
      <c r="I49">
        <v>419.4</v>
      </c>
    </row>
    <row r="50" spans="1:9" x14ac:dyDescent="0.3">
      <c r="A50" t="str">
        <v>GST (AUD)</v>
      </c>
      <c r="B50">
        <v>120</v>
      </c>
      <c r="C50">
        <v>55.690583333333343</v>
      </c>
      <c r="D50">
        <v>67.22030593436007</v>
      </c>
      <c r="E50">
        <v>2</v>
      </c>
      <c r="F50">
        <v>12.342499999999999</v>
      </c>
      <c r="G50">
        <v>21.7</v>
      </c>
      <c r="H50">
        <v>74.430000000000007</v>
      </c>
      <c r="I50">
        <v>280.58999999999997</v>
      </c>
    </row>
    <row r="51" spans="1:9" x14ac:dyDescent="0.3">
      <c r="A51" t="str">
        <v>Order Total (AUD)</v>
      </c>
      <c r="B51">
        <v>120</v>
      </c>
      <c r="C51">
        <v>612.58483333333322</v>
      </c>
      <c r="D51">
        <v>739.42811746474126</v>
      </c>
      <c r="E51">
        <v>21.95</v>
      </c>
      <c r="F51">
        <v>135.76750000000001</v>
      </c>
      <c r="G51">
        <v>238.65</v>
      </c>
      <c r="H51">
        <v>818.73</v>
      </c>
      <c r="I51">
        <v>3086.54</v>
      </c>
    </row>
    <row r="52" spans="1:9" x14ac:dyDescent="0.3">
      <c r="A52" t="str">
        <v>Shipping % of Order</v>
      </c>
      <c r="B52">
        <v>120</v>
      </c>
      <c r="C52">
        <v>3.5516473953247085E-2</v>
      </c>
      <c r="D52">
        <v>5.4333696463970696E-2</v>
      </c>
      <c r="E52">
        <v>0</v>
      </c>
      <c r="F52">
        <v>0</v>
      </c>
      <c r="G52">
        <v>1.2261685310582353E-2</v>
      </c>
      <c r="H52">
        <v>5.1368023935094209E-2</v>
      </c>
      <c r="I52">
        <v>0.38942432925240944</v>
      </c>
    </row>
    <row r="55" spans="1:9" ht="18" x14ac:dyDescent="0.35">
      <c r="A55" s="7" t="s">
        <v>416</v>
      </c>
    </row>
    <row r="56" spans="1:9" x14ac:dyDescent="0.3">
      <c r="A56" t="e" cm="1" vm="4">
        <f t="array" ref="A56">_xlfn._xlws.PY(3,1)</f>
        <v>#VALUE!</v>
      </c>
    </row>
    <row r="58" spans="1:9" ht="15.6" x14ac:dyDescent="0.3">
      <c r="A58" s="8" t="s">
        <v>413</v>
      </c>
    </row>
    <row r="59" spans="1:9" x14ac:dyDescent="0.3">
      <c r="A59" t="str" cm="1">
        <f t="array" ref="A59">IFERROR(_FV(A56,"arrayPreview"),_xlfn._DF_Python_str(A56))</f>
        <v>{'Customer State': Customer State
WA     19
SA     18
ACT    17
TAS    16
NT     16
QLD    13
VIC    11
NSW    10
Name: count, dtype: int64, 'Product Name': Product Name
Standing Desk - Walnut 120cm    15
Reusable Coffee Cup 12oz        15
USB-C Hub 7-...</v>
      </c>
    </row>
    <row r="62" spans="1:9" ht="18" x14ac:dyDescent="0.35">
      <c r="A62" s="7" t="s">
        <v>417</v>
      </c>
    </row>
    <row r="63" spans="1:9" x14ac:dyDescent="0.3">
      <c r="A63" t="e" cm="1" vm="5">
        <f t="array" ref="A63">_xlfn._xlws.PY(4,1)</f>
        <v>#VALUE!</v>
      </c>
    </row>
    <row r="82" spans="1:10" ht="18" x14ac:dyDescent="0.35">
      <c r="A82" s="7" t="s">
        <v>418</v>
      </c>
    </row>
    <row r="83" spans="1:10" x14ac:dyDescent="0.3">
      <c r="A83" t="e" cm="1" vm="6">
        <f t="array" ref="A83">_xlfn._xlws.PY(5,1)</f>
        <v>#VALUE!</v>
      </c>
    </row>
    <row r="85" spans="1:10" ht="15.6" x14ac:dyDescent="0.3">
      <c r="A85" s="8" t="s">
        <v>413</v>
      </c>
    </row>
    <row r="86" spans="1:10" x14ac:dyDescent="0.3">
      <c r="A86" t="str" cm="1">
        <f t="array" ref="A86:J98">IFERROR(_FV(A83,"arrayPreview"),_xlfn._DF_Python_str(A83))</f>
        <v/>
      </c>
      <c r="B86" t="str">
        <v>Customer State</v>
      </c>
      <c r="C86" t="str">
        <v>Shipping Method</v>
      </c>
      <c r="D86" t="str">
        <v>Order Total (AUD)</v>
      </c>
      <c r="E86" t="str">
        <v>Order Total (AUD)</v>
      </c>
      <c r="F86" t="str">
        <v>Order Total (AUD)</v>
      </c>
      <c r="G86" t="str">
        <v>Discount (AUD)</v>
      </c>
      <c r="H86" t="str">
        <v>Discount (AUD)</v>
      </c>
      <c r="I86" t="str">
        <v>Shipping (AUD)</v>
      </c>
      <c r="J86" t="str">
        <v>Shipping (AUD)</v>
      </c>
    </row>
    <row r="87" spans="1:10" x14ac:dyDescent="0.3">
      <c r="A87" t="str">
        <v/>
      </c>
      <c r="B87" t="str">
        <v/>
      </c>
      <c r="C87" t="str">
        <v/>
      </c>
      <c r="D87" t="str">
        <v>mean</v>
      </c>
      <c r="E87" t="str">
        <v>sum</v>
      </c>
      <c r="F87" t="str">
        <v>count</v>
      </c>
      <c r="G87" t="str">
        <v>mean</v>
      </c>
      <c r="H87" t="str">
        <v>sum</v>
      </c>
      <c r="I87" t="str">
        <v>mean</v>
      </c>
      <c r="J87" t="str">
        <v>sum</v>
      </c>
    </row>
    <row r="88" spans="1:10" x14ac:dyDescent="0.3">
      <c r="A88">
        <v>0</v>
      </c>
      <c r="B88" t="str">
        <v>ACT</v>
      </c>
      <c r="C88" t="str">
        <v>Click &amp; Collect</v>
      </c>
      <c r="D88">
        <v>739.74333333333334</v>
      </c>
      <c r="E88">
        <v>4438.46</v>
      </c>
      <c r="F88">
        <v>6</v>
      </c>
      <c r="G88">
        <v>1.4749999999999999</v>
      </c>
      <c r="H88">
        <v>8.85</v>
      </c>
      <c r="I88">
        <v>5.6333333333333329</v>
      </c>
      <c r="J88">
        <v>33.799999999999997</v>
      </c>
    </row>
    <row r="89" spans="1:10" x14ac:dyDescent="0.3">
      <c r="A89">
        <v>1</v>
      </c>
      <c r="B89" t="str">
        <v>ACT</v>
      </c>
      <c r="C89" t="str">
        <v>Express</v>
      </c>
      <c r="D89">
        <v>868.96333333333325</v>
      </c>
      <c r="E89">
        <v>2606.89</v>
      </c>
      <c r="F89">
        <v>3</v>
      </c>
      <c r="G89">
        <v>0</v>
      </c>
      <c r="H89">
        <v>0</v>
      </c>
      <c r="I89">
        <v>8.2999999999999989</v>
      </c>
      <c r="J89">
        <v>24.9</v>
      </c>
    </row>
    <row r="90" spans="1:10" x14ac:dyDescent="0.3">
      <c r="A90">
        <v>2</v>
      </c>
      <c r="B90" t="str">
        <v>ACT</v>
      </c>
      <c r="C90" t="str">
        <v>Standard</v>
      </c>
      <c r="D90">
        <v>332.49125000000004</v>
      </c>
      <c r="E90">
        <v>2659.9300000000003</v>
      </c>
      <c r="F90">
        <v>8</v>
      </c>
      <c r="G90">
        <v>2.4375</v>
      </c>
      <c r="H90">
        <v>19.5</v>
      </c>
      <c r="I90">
        <v>7.3374999999999995</v>
      </c>
      <c r="J90">
        <v>58.699999999999996</v>
      </c>
    </row>
    <row r="91" spans="1:10" x14ac:dyDescent="0.3">
      <c r="A91">
        <v>3</v>
      </c>
      <c r="B91" t="str">
        <v>NSW</v>
      </c>
      <c r="C91" t="str">
        <v>Click &amp; Collect</v>
      </c>
      <c r="D91">
        <v>282.63</v>
      </c>
      <c r="E91">
        <v>1130.52</v>
      </c>
      <c r="F91">
        <v>4</v>
      </c>
      <c r="G91">
        <v>2.2250000000000001</v>
      </c>
      <c r="H91">
        <v>8.9</v>
      </c>
      <c r="I91">
        <v>11.7</v>
      </c>
      <c r="J91">
        <v>46.8</v>
      </c>
    </row>
    <row r="92" spans="1:10" x14ac:dyDescent="0.3">
      <c r="A92">
        <v>4</v>
      </c>
      <c r="B92" t="str">
        <v>NSW</v>
      </c>
      <c r="C92" t="str">
        <v>Express</v>
      </c>
      <c r="D92">
        <v>425.22333333333336</v>
      </c>
      <c r="E92">
        <v>1275.67</v>
      </c>
      <c r="F92">
        <v>3</v>
      </c>
      <c r="G92">
        <v>49.716666666666669</v>
      </c>
      <c r="H92">
        <v>149.15</v>
      </c>
      <c r="I92">
        <v>9.6166666666666671</v>
      </c>
      <c r="J92">
        <v>28.85</v>
      </c>
    </row>
    <row r="93" spans="1:10" x14ac:dyDescent="0.3">
      <c r="A93" t="str">
        <v>...</v>
      </c>
      <c r="B93" t="str">
        <v>...</v>
      </c>
      <c r="C93" t="str">
        <v>...</v>
      </c>
      <c r="D93" t="str">
        <v>...</v>
      </c>
      <c r="E93" t="str">
        <v>...</v>
      </c>
      <c r="F93" t="str">
        <v>...</v>
      </c>
      <c r="G93" t="str">
        <v>...</v>
      </c>
      <c r="H93" t="str">
        <v>...</v>
      </c>
      <c r="I93" t="str">
        <v>...</v>
      </c>
      <c r="J93" t="str">
        <v>...</v>
      </c>
    </row>
    <row r="94" spans="1:10" x14ac:dyDescent="0.3">
      <c r="A94">
        <v>18</v>
      </c>
      <c r="B94" t="str">
        <v>VIC</v>
      </c>
      <c r="C94" t="str">
        <v>Click &amp; Collect</v>
      </c>
      <c r="D94">
        <v>1142.056</v>
      </c>
      <c r="E94">
        <v>5710.28</v>
      </c>
      <c r="F94">
        <v>5</v>
      </c>
      <c r="G94">
        <v>55.92</v>
      </c>
      <c r="H94">
        <v>279.60000000000002</v>
      </c>
      <c r="I94">
        <v>9.15</v>
      </c>
      <c r="J94">
        <v>45.75</v>
      </c>
    </row>
    <row r="95" spans="1:10" x14ac:dyDescent="0.3">
      <c r="A95">
        <v>19</v>
      </c>
      <c r="B95" t="str">
        <v>VIC</v>
      </c>
      <c r="C95" t="str">
        <v>Standard</v>
      </c>
      <c r="D95">
        <v>457.44499999999999</v>
      </c>
      <c r="E95">
        <v>2744.67</v>
      </c>
      <c r="F95">
        <v>6</v>
      </c>
      <c r="G95">
        <v>8.2750000000000004</v>
      </c>
      <c r="H95">
        <v>49.65</v>
      </c>
      <c r="I95">
        <v>6.1333333333333329</v>
      </c>
      <c r="J95">
        <v>36.799999999999997</v>
      </c>
    </row>
    <row r="96" spans="1:10" x14ac:dyDescent="0.3">
      <c r="A96">
        <v>20</v>
      </c>
      <c r="B96" t="str">
        <v>WA</v>
      </c>
      <c r="C96" t="str">
        <v>Click &amp; Collect</v>
      </c>
      <c r="D96">
        <v>677.14125000000001</v>
      </c>
      <c r="E96">
        <v>5417.13</v>
      </c>
      <c r="F96">
        <v>8</v>
      </c>
      <c r="G96">
        <v>12.768750000000001</v>
      </c>
      <c r="H96">
        <v>102.15</v>
      </c>
      <c r="I96">
        <v>6.2249999999999996</v>
      </c>
      <c r="J96">
        <v>49.8</v>
      </c>
    </row>
    <row r="97" spans="1:10" x14ac:dyDescent="0.3">
      <c r="A97">
        <v>21</v>
      </c>
      <c r="B97" t="str">
        <v>WA</v>
      </c>
      <c r="C97" t="str">
        <v>Express</v>
      </c>
      <c r="D97">
        <v>435.25124999999997</v>
      </c>
      <c r="E97">
        <v>3482.0099999999998</v>
      </c>
      <c r="F97">
        <v>8</v>
      </c>
      <c r="G97">
        <v>4.3624999999999998</v>
      </c>
      <c r="H97">
        <v>34.9</v>
      </c>
      <c r="I97">
        <v>5.84375</v>
      </c>
      <c r="J97">
        <v>46.75</v>
      </c>
    </row>
    <row r="98" spans="1:10" x14ac:dyDescent="0.3">
      <c r="A98">
        <v>22</v>
      </c>
      <c r="B98" t="str">
        <v>WA</v>
      </c>
      <c r="C98" t="str">
        <v>Standard</v>
      </c>
      <c r="D98">
        <v>140.02666666666667</v>
      </c>
      <c r="E98">
        <v>420.08</v>
      </c>
      <c r="F98">
        <v>3</v>
      </c>
      <c r="G98">
        <v>0</v>
      </c>
      <c r="H98">
        <v>0</v>
      </c>
      <c r="I98">
        <v>9.9666666666666668</v>
      </c>
      <c r="J98">
        <v>29.9</v>
      </c>
    </row>
    <row r="101" spans="1:10" ht="18" x14ac:dyDescent="0.35">
      <c r="A101" s="7" t="s">
        <v>419</v>
      </c>
    </row>
    <row r="102" spans="1:10" x14ac:dyDescent="0.3">
      <c r="A102" t="e" cm="1" vm="7">
        <f t="array" ref="A102">_xlfn._xlws.PY(6,1)</f>
        <v>#VALUE!</v>
      </c>
    </row>
    <row r="104" spans="1:10" ht="15.6" x14ac:dyDescent="0.3">
      <c r="A104" s="8" t="s">
        <v>413</v>
      </c>
    </row>
    <row r="105" spans="1:10" x14ac:dyDescent="0.3">
      <c r="A105" t="str" cm="1">
        <f t="array" ref="A105:I113">IFERROR(_FV(A102,"arrayPreview"),_xlfn._DF_Python_str(A102))</f>
        <v/>
      </c>
      <c r="B105" t="str">
        <v>Unit Price (AUD)</v>
      </c>
      <c r="C105" t="str">
        <v>Quantity</v>
      </c>
      <c r="D105" t="str">
        <v>Subtotal (AUD)</v>
      </c>
      <c r="E105" t="str">
        <v>Shipping (AUD)</v>
      </c>
      <c r="F105" t="str">
        <v>Discount (AUD)</v>
      </c>
      <c r="G105" t="str">
        <v>GST (AUD)</v>
      </c>
      <c r="H105" t="str">
        <v>Order Total (AUD)</v>
      </c>
      <c r="I105" t="str">
        <v>Shipping % of Order</v>
      </c>
    </row>
    <row r="106" spans="1:10" x14ac:dyDescent="0.3">
      <c r="A106" t="str">
        <v>Unit Price (AUD)</v>
      </c>
      <c r="B106">
        <v>1</v>
      </c>
      <c r="C106">
        <v>6.376619477705606E-3</v>
      </c>
      <c r="D106">
        <v>0.88330268291646374</v>
      </c>
      <c r="E106">
        <v>4.9827596370969458E-2</v>
      </c>
      <c r="F106">
        <v>0.31305401192620813</v>
      </c>
      <c r="G106">
        <v>0.88595354970074169</v>
      </c>
      <c r="H106">
        <v>0.88594950529686722</v>
      </c>
      <c r="I106">
        <v>-0.3726126474239782</v>
      </c>
    </row>
    <row r="107" spans="1:10" x14ac:dyDescent="0.3">
      <c r="A107" t="str">
        <v>Quantity</v>
      </c>
      <c r="B107">
        <v>6.376619477705606E-3</v>
      </c>
      <c r="C107">
        <v>1</v>
      </c>
      <c r="D107">
        <v>0.32268477514314253</v>
      </c>
      <c r="E107">
        <v>-0.19609639409917198</v>
      </c>
      <c r="F107">
        <v>0.13242720401165342</v>
      </c>
      <c r="G107">
        <v>0.32052223231685412</v>
      </c>
      <c r="H107">
        <v>0.32052489735740253</v>
      </c>
      <c r="I107">
        <v>-0.30251026788917124</v>
      </c>
    </row>
    <row r="108" spans="1:10" x14ac:dyDescent="0.3">
      <c r="A108" t="str">
        <v>Subtotal (AUD)</v>
      </c>
      <c r="B108">
        <v>0.88330268291646374</v>
      </c>
      <c r="C108">
        <v>0.32268477514314253</v>
      </c>
      <c r="D108">
        <v>1</v>
      </c>
      <c r="E108">
        <v>-2.7603209659871984E-2</v>
      </c>
      <c r="F108">
        <v>0.41636933477935534</v>
      </c>
      <c r="G108">
        <v>0.99757801835233295</v>
      </c>
      <c r="H108">
        <v>0.99757791165766141</v>
      </c>
      <c r="I108">
        <v>-0.3746989698102014</v>
      </c>
    </row>
    <row r="109" spans="1:10" x14ac:dyDescent="0.3">
      <c r="A109" t="str">
        <v>Shipping (AUD)</v>
      </c>
      <c r="B109">
        <v>4.9827596370969458E-2</v>
      </c>
      <c r="C109">
        <v>-0.19609639409917198</v>
      </c>
      <c r="D109">
        <v>-2.7603209659871984E-2</v>
      </c>
      <c r="E109">
        <v>1</v>
      </c>
      <c r="F109">
        <v>3.1227360151495468E-2</v>
      </c>
      <c r="G109">
        <v>-2.2659328818977077E-2</v>
      </c>
      <c r="H109">
        <v>-2.265763495620364E-2</v>
      </c>
      <c r="I109">
        <v>0.59312878975640115</v>
      </c>
    </row>
    <row r="110" spans="1:10" x14ac:dyDescent="0.3">
      <c r="A110" t="str">
        <v>Discount (AUD)</v>
      </c>
      <c r="B110">
        <v>0.31305401192620813</v>
      </c>
      <c r="C110">
        <v>0.13242720401165342</v>
      </c>
      <c r="D110">
        <v>0.41636933477935534</v>
      </c>
      <c r="E110">
        <v>3.1227360151495468E-2</v>
      </c>
      <c r="F110">
        <v>1</v>
      </c>
      <c r="G110">
        <v>0.35255451815241318</v>
      </c>
      <c r="H110">
        <v>0.3525532408819369</v>
      </c>
      <c r="I110">
        <v>-0.11630416644501858</v>
      </c>
    </row>
    <row r="111" spans="1:10" x14ac:dyDescent="0.3">
      <c r="A111" t="str">
        <v>GST (AUD)</v>
      </c>
      <c r="B111">
        <v>0.88595354970074169</v>
      </c>
      <c r="C111">
        <v>0.32052223231685412</v>
      </c>
      <c r="D111">
        <v>0.99757801835233295</v>
      </c>
      <c r="E111">
        <v>-2.2659328818977077E-2</v>
      </c>
      <c r="F111">
        <v>0.35255451815241318</v>
      </c>
      <c r="G111">
        <v>1</v>
      </c>
      <c r="H111">
        <v>0.99999999872192347</v>
      </c>
      <c r="I111">
        <v>-0.37208401490246151</v>
      </c>
    </row>
    <row r="112" spans="1:10" x14ac:dyDescent="0.3">
      <c r="A112" t="str">
        <v>Order Total (AUD)</v>
      </c>
      <c r="B112">
        <v>0.88594950529686722</v>
      </c>
      <c r="C112">
        <v>0.32052489735740253</v>
      </c>
      <c r="D112">
        <v>0.99757791165766141</v>
      </c>
      <c r="E112">
        <v>-2.265763495620364E-2</v>
      </c>
      <c r="F112">
        <v>0.3525532408819369</v>
      </c>
      <c r="G112">
        <v>0.99999999872192347</v>
      </c>
      <c r="H112">
        <v>1</v>
      </c>
      <c r="I112">
        <v>-0.37207682500609141</v>
      </c>
    </row>
    <row r="113" spans="1:9" x14ac:dyDescent="0.3">
      <c r="A113" t="str">
        <v>Shipping % of Order</v>
      </c>
      <c r="B113">
        <v>-0.3726126474239782</v>
      </c>
      <c r="C113">
        <v>-0.30251026788917124</v>
      </c>
      <c r="D113">
        <v>-0.3746989698102014</v>
      </c>
      <c r="E113">
        <v>0.59312878975640115</v>
      </c>
      <c r="F113">
        <v>-0.11630416644501858</v>
      </c>
      <c r="G113">
        <v>-0.37208401490246151</v>
      </c>
      <c r="H113">
        <v>-0.37207682500609141</v>
      </c>
      <c r="I113">
        <v>1</v>
      </c>
    </row>
    <row r="116" spans="1:9" ht="18" x14ac:dyDescent="0.35">
      <c r="A116" s="7" t="s">
        <v>420</v>
      </c>
    </row>
    <row r="117" spans="1:9" x14ac:dyDescent="0.3">
      <c r="A117" t="e" cm="1" vm="8">
        <f t="array" ref="A117">_xlfn._xlws.PY(7,1)</f>
        <v>#VALUE!</v>
      </c>
    </row>
    <row r="119" spans="1:9" ht="15.6" x14ac:dyDescent="0.3">
      <c r="A119" s="8" t="s">
        <v>413</v>
      </c>
    </row>
    <row r="120" spans="1:9" x14ac:dyDescent="0.3">
      <c r="A120" t="str" cm="1">
        <f t="array" ref="A120:I127">IFERROR(_FV(A117,"arrayPreview"),_xlfn._DF_Python_str(A117))</f>
        <v/>
      </c>
      <c r="B120" t="str">
        <v>Status</v>
      </c>
      <c r="C120" t="str">
        <v>Order Total (AUD)</v>
      </c>
      <c r="D120" t="str">
        <v>Order Total (AUD)</v>
      </c>
      <c r="E120" t="str">
        <v>Order Total (AUD)</v>
      </c>
      <c r="F120" t="str">
        <v>Discount (AUD)</v>
      </c>
      <c r="G120" t="str">
        <v>Discount (AUD)</v>
      </c>
      <c r="H120" t="str">
        <v>Shipping (AUD)</v>
      </c>
      <c r="I120" t="str">
        <v>Shipping (AUD)</v>
      </c>
    </row>
    <row r="121" spans="1:9" x14ac:dyDescent="0.3">
      <c r="A121" t="str">
        <v/>
      </c>
      <c r="B121" t="str">
        <v/>
      </c>
      <c r="C121" t="str">
        <v>mean</v>
      </c>
      <c r="D121" t="str">
        <v>sum</v>
      </c>
      <c r="E121" t="str">
        <v>count</v>
      </c>
      <c r="F121" t="str">
        <v>mean</v>
      </c>
      <c r="G121" t="str">
        <v>sum</v>
      </c>
      <c r="H121" t="str">
        <v>mean</v>
      </c>
      <c r="I121" t="str">
        <v>sum</v>
      </c>
    </row>
    <row r="122" spans="1:9" x14ac:dyDescent="0.3">
      <c r="A122">
        <v>0</v>
      </c>
      <c r="B122" t="str">
        <v>Cancelled</v>
      </c>
      <c r="C122">
        <v>352.45</v>
      </c>
      <c r="D122">
        <v>2114.6999999999998</v>
      </c>
      <c r="E122">
        <v>6</v>
      </c>
      <c r="F122">
        <v>0</v>
      </c>
      <c r="G122">
        <v>0</v>
      </c>
      <c r="H122">
        <v>9.9583333333333339</v>
      </c>
      <c r="I122">
        <v>59.75</v>
      </c>
    </row>
    <row r="123" spans="1:9" x14ac:dyDescent="0.3">
      <c r="A123">
        <v>1</v>
      </c>
      <c r="B123" t="str">
        <v>Delivered</v>
      </c>
      <c r="C123">
        <v>632.92780487804885</v>
      </c>
      <c r="D123">
        <v>25950.04</v>
      </c>
      <c r="E123">
        <v>41</v>
      </c>
      <c r="F123">
        <v>11.012195121951219</v>
      </c>
      <c r="G123">
        <v>451.5</v>
      </c>
      <c r="H123">
        <v>5.1426829268292682</v>
      </c>
      <c r="I123">
        <v>210.85</v>
      </c>
    </row>
    <row r="124" spans="1:9" x14ac:dyDescent="0.3">
      <c r="A124">
        <v>2</v>
      </c>
      <c r="B124" t="str">
        <v>Paid</v>
      </c>
      <c r="C124">
        <v>636.00457142857147</v>
      </c>
      <c r="D124">
        <v>22260.16</v>
      </c>
      <c r="E124">
        <v>35</v>
      </c>
      <c r="F124">
        <v>15.96542857142857</v>
      </c>
      <c r="G124">
        <v>558.79</v>
      </c>
      <c r="H124">
        <v>8.7585714285714289</v>
      </c>
      <c r="I124">
        <v>306.55</v>
      </c>
    </row>
    <row r="125" spans="1:9" x14ac:dyDescent="0.3">
      <c r="A125">
        <v>3</v>
      </c>
      <c r="B125" t="str">
        <v>Pending</v>
      </c>
      <c r="C125">
        <v>356.05428571428575</v>
      </c>
      <c r="D125">
        <v>2492.38</v>
      </c>
      <c r="E125">
        <v>7</v>
      </c>
      <c r="F125">
        <v>1.9499999999999997</v>
      </c>
      <c r="G125">
        <v>13.649999999999999</v>
      </c>
      <c r="H125">
        <v>4.9785714285714278</v>
      </c>
      <c r="I125">
        <v>34.849999999999994</v>
      </c>
    </row>
    <row r="126" spans="1:9" x14ac:dyDescent="0.3">
      <c r="A126">
        <v>4</v>
      </c>
      <c r="B126" t="str">
        <v>Refunded</v>
      </c>
      <c r="C126">
        <v>1227.2450000000001</v>
      </c>
      <c r="D126">
        <v>4908.9800000000005</v>
      </c>
      <c r="E126">
        <v>4</v>
      </c>
      <c r="F126">
        <v>101.28750000000001</v>
      </c>
      <c r="G126">
        <v>405.15000000000003</v>
      </c>
      <c r="H126">
        <v>7.9624999999999995</v>
      </c>
      <c r="I126">
        <v>31.849999999999998</v>
      </c>
    </row>
    <row r="127" spans="1:9" x14ac:dyDescent="0.3">
      <c r="A127">
        <v>5</v>
      </c>
      <c r="B127" t="str">
        <v>Shipped</v>
      </c>
      <c r="C127">
        <v>584.5896296296296</v>
      </c>
      <c r="D127">
        <v>15783.92</v>
      </c>
      <c r="E127">
        <v>27</v>
      </c>
      <c r="F127">
        <v>6.5666666666666673</v>
      </c>
      <c r="G127">
        <v>177.3</v>
      </c>
      <c r="H127">
        <v>6.9666666666666668</v>
      </c>
      <c r="I127">
        <v>188.1</v>
      </c>
    </row>
    <row r="130" spans="1:1" ht="18" x14ac:dyDescent="0.35">
      <c r="A130" s="7" t="s">
        <v>421</v>
      </c>
    </row>
    <row r="131" spans="1:1" x14ac:dyDescent="0.3">
      <c r="A131" t="e" cm="1" vm="9">
        <f t="array" ref="A131">_xlfn._xlws.PY(8,1)</f>
        <v>#VALUE!</v>
      </c>
    </row>
    <row r="150" spans="1:1" ht="18" x14ac:dyDescent="0.35">
      <c r="A150" s="7" t="s">
        <v>422</v>
      </c>
    </row>
    <row r="151" spans="1:1" x14ac:dyDescent="0.3">
      <c r="A151" t="e" cm="1" vm="10">
        <f t="array" ref="A151">_xlfn._xlws.PY(9,1)</f>
        <v>#VALUE!</v>
      </c>
    </row>
    <row r="153" spans="1:1" ht="15.6" x14ac:dyDescent="0.3">
      <c r="A153" s="8" t="s">
        <v>413</v>
      </c>
    </row>
    <row r="154" spans="1:1" x14ac:dyDescent="0.3">
      <c r="A154" t="str" cm="1">
        <f t="array" ref="A154">IFERROR(_FV(A151,"arrayPreview"),_xlfn._DF_Python_str(A151))</f>
        <v>{'Customer State': {'unique': array(['TAS', 'NSW', 'VIC', 'NT', 'SA', 'QLD', 'ACT', 'WA'], dtype=object), 'missing': 0}, 'Shipping Method': {'unique': array(['Click &amp; Collect', 'Standard', 'Express'], dtype=object), 'missing': 0}}</v>
      </c>
    </row>
    <row r="157" spans="1:1" ht="18" x14ac:dyDescent="0.35">
      <c r="A157" s="7" t="s">
        <v>423</v>
      </c>
    </row>
    <row r="158" spans="1:1" x14ac:dyDescent="0.3">
      <c r="A158" t="e" cm="1" vm="11">
        <f t="array" ref="A158">_xlfn._xlws.PY(10,1)</f>
        <v>#VALUE!</v>
      </c>
    </row>
    <row r="160" spans="1:1" ht="15.6" x14ac:dyDescent="0.3">
      <c r="A160" s="8" t="s">
        <v>413</v>
      </c>
    </row>
    <row r="161" spans="1:9" x14ac:dyDescent="0.3">
      <c r="A161" t="str" cm="1">
        <f t="array" ref="A161:I173">IFERROR(_FV(A158,"arrayPreview"),_xlfn._DF_Python_str(A158))</f>
        <v/>
      </c>
      <c r="B161" t="str">
        <v>Customer State</v>
      </c>
      <c r="C161" t="str">
        <v>Shipping Method</v>
      </c>
      <c r="D161" t="str">
        <v>Order ID</v>
      </c>
      <c r="E161" t="str">
        <v>Order Total (AUD)</v>
      </c>
      <c r="F161" t="str">
        <v>Order Total (AUD)</v>
      </c>
      <c r="G161" t="str">
        <v>Shipping (AUD)</v>
      </c>
      <c r="H161" t="str">
        <v>Discount (AUD)</v>
      </c>
      <c r="I161" t="str">
        <v>GST (AUD)</v>
      </c>
    </row>
    <row r="162" spans="1:9" x14ac:dyDescent="0.3">
      <c r="A162" t="str">
        <v/>
      </c>
      <c r="B162" t="str">
        <v/>
      </c>
      <c r="C162" t="str">
        <v/>
      </c>
      <c r="D162" t="str">
        <v>count</v>
      </c>
      <c r="E162" t="str">
        <v>sum</v>
      </c>
      <c r="F162" t="str">
        <v>mean</v>
      </c>
      <c r="G162" t="str">
        <v>mean</v>
      </c>
      <c r="H162" t="str">
        <v>mean</v>
      </c>
      <c r="I162" t="str">
        <v>mean</v>
      </c>
    </row>
    <row r="163" spans="1:9" x14ac:dyDescent="0.3">
      <c r="A163">
        <v>0</v>
      </c>
      <c r="B163" t="str">
        <v>ACT</v>
      </c>
      <c r="C163" t="str">
        <v>Click &amp; Collect</v>
      </c>
      <c r="D163">
        <v>6</v>
      </c>
      <c r="E163">
        <v>4438.46</v>
      </c>
      <c r="F163">
        <v>739.74333333333334</v>
      </c>
      <c r="G163">
        <v>5.6333333333333329</v>
      </c>
      <c r="H163">
        <v>1.4749999999999999</v>
      </c>
      <c r="I163">
        <v>67.251666666666665</v>
      </c>
    </row>
    <row r="164" spans="1:9" x14ac:dyDescent="0.3">
      <c r="A164">
        <v>1</v>
      </c>
      <c r="B164" t="str">
        <v>ACT</v>
      </c>
      <c r="C164" t="str">
        <v>Express</v>
      </c>
      <c r="D164">
        <v>3</v>
      </c>
      <c r="E164">
        <v>2606.89</v>
      </c>
      <c r="F164">
        <v>868.96333333333325</v>
      </c>
      <c r="G164">
        <v>8.2999999999999989</v>
      </c>
      <c r="H164">
        <v>0</v>
      </c>
      <c r="I164">
        <v>78.99666666666667</v>
      </c>
    </row>
    <row r="165" spans="1:9" x14ac:dyDescent="0.3">
      <c r="A165">
        <v>2</v>
      </c>
      <c r="B165" t="str">
        <v>ACT</v>
      </c>
      <c r="C165" t="str">
        <v>Standard</v>
      </c>
      <c r="D165">
        <v>8</v>
      </c>
      <c r="E165">
        <v>2659.9300000000003</v>
      </c>
      <c r="F165">
        <v>332.49125000000004</v>
      </c>
      <c r="G165">
        <v>7.3374999999999995</v>
      </c>
      <c r="H165">
        <v>2.4375</v>
      </c>
      <c r="I165">
        <v>30.228750000000002</v>
      </c>
    </row>
    <row r="166" spans="1:9" x14ac:dyDescent="0.3">
      <c r="A166">
        <v>3</v>
      </c>
      <c r="B166" t="str">
        <v>NSW</v>
      </c>
      <c r="C166" t="str">
        <v>Click &amp; Collect</v>
      </c>
      <c r="D166">
        <v>4</v>
      </c>
      <c r="E166">
        <v>1130.52</v>
      </c>
      <c r="F166">
        <v>282.63</v>
      </c>
      <c r="G166">
        <v>11.7</v>
      </c>
      <c r="H166">
        <v>2.2250000000000001</v>
      </c>
      <c r="I166">
        <v>25.692499999999999</v>
      </c>
    </row>
    <row r="167" spans="1:9" x14ac:dyDescent="0.3">
      <c r="A167">
        <v>4</v>
      </c>
      <c r="B167" t="str">
        <v>NSW</v>
      </c>
      <c r="C167" t="str">
        <v>Express</v>
      </c>
      <c r="D167">
        <v>3</v>
      </c>
      <c r="E167">
        <v>1275.67</v>
      </c>
      <c r="F167">
        <v>425.22333333333336</v>
      </c>
      <c r="G167">
        <v>9.6166666666666671</v>
      </c>
      <c r="H167">
        <v>49.716666666666669</v>
      </c>
      <c r="I167">
        <v>38.656666666666666</v>
      </c>
    </row>
    <row r="168" spans="1:9" x14ac:dyDescent="0.3">
      <c r="A168" t="str">
        <v>...</v>
      </c>
      <c r="B168" t="str">
        <v>...</v>
      </c>
      <c r="C168" t="str">
        <v>...</v>
      </c>
      <c r="D168" t="str">
        <v>...</v>
      </c>
      <c r="E168" t="str">
        <v>...</v>
      </c>
      <c r="F168" t="str">
        <v>...</v>
      </c>
      <c r="G168" t="str">
        <v>...</v>
      </c>
      <c r="H168" t="str">
        <v>...</v>
      </c>
      <c r="I168" t="str">
        <v>...</v>
      </c>
    </row>
    <row r="169" spans="1:9" x14ac:dyDescent="0.3">
      <c r="A169">
        <v>18</v>
      </c>
      <c r="B169" t="str">
        <v>VIC</v>
      </c>
      <c r="C169" t="str">
        <v>Click &amp; Collect</v>
      </c>
      <c r="D169">
        <v>5</v>
      </c>
      <c r="E169">
        <v>5710.28</v>
      </c>
      <c r="F169">
        <v>1142.056</v>
      </c>
      <c r="G169">
        <v>9.15</v>
      </c>
      <c r="H169">
        <v>55.92</v>
      </c>
      <c r="I169">
        <v>103.82599999999999</v>
      </c>
    </row>
    <row r="170" spans="1:9" x14ac:dyDescent="0.3">
      <c r="A170">
        <v>19</v>
      </c>
      <c r="B170" t="str">
        <v>VIC</v>
      </c>
      <c r="C170" t="str">
        <v>Standard</v>
      </c>
      <c r="D170">
        <v>6</v>
      </c>
      <c r="E170">
        <v>2744.67</v>
      </c>
      <c r="F170">
        <v>457.44499999999999</v>
      </c>
      <c r="G170">
        <v>6.1333333333333329</v>
      </c>
      <c r="H170">
        <v>8.2750000000000004</v>
      </c>
      <c r="I170">
        <v>41.586666666666666</v>
      </c>
    </row>
    <row r="171" spans="1:9" x14ac:dyDescent="0.3">
      <c r="A171">
        <v>20</v>
      </c>
      <c r="B171" t="str">
        <v>WA</v>
      </c>
      <c r="C171" t="str">
        <v>Click &amp; Collect</v>
      </c>
      <c r="D171">
        <v>8</v>
      </c>
      <c r="E171">
        <v>5417.13</v>
      </c>
      <c r="F171">
        <v>677.14125000000001</v>
      </c>
      <c r="G171">
        <v>6.2249999999999996</v>
      </c>
      <c r="H171">
        <v>12.768750000000001</v>
      </c>
      <c r="I171">
        <v>61.559999999999995</v>
      </c>
    </row>
    <row r="172" spans="1:9" x14ac:dyDescent="0.3">
      <c r="A172">
        <v>21</v>
      </c>
      <c r="B172" t="str">
        <v>WA</v>
      </c>
      <c r="C172" t="str">
        <v>Express</v>
      </c>
      <c r="D172">
        <v>8</v>
      </c>
      <c r="E172">
        <v>3482.0099999999998</v>
      </c>
      <c r="F172">
        <v>435.25124999999997</v>
      </c>
      <c r="G172">
        <v>5.84375</v>
      </c>
      <c r="H172">
        <v>4.3624999999999998</v>
      </c>
      <c r="I172">
        <v>39.57</v>
      </c>
    </row>
    <row r="173" spans="1:9" x14ac:dyDescent="0.3">
      <c r="A173">
        <v>22</v>
      </c>
      <c r="B173" t="str">
        <v>WA</v>
      </c>
      <c r="C173" t="str">
        <v>Standard</v>
      </c>
      <c r="D173">
        <v>3</v>
      </c>
      <c r="E173">
        <v>420.08</v>
      </c>
      <c r="F173">
        <v>140.02666666666667</v>
      </c>
      <c r="G173">
        <v>9.9666666666666668</v>
      </c>
      <c r="H173">
        <v>0</v>
      </c>
      <c r="I173">
        <v>12.726666666666667</v>
      </c>
    </row>
    <row r="176" spans="1:9" ht="18" x14ac:dyDescent="0.35">
      <c r="A176" s="7" t="s">
        <v>424</v>
      </c>
    </row>
    <row r="177" spans="1:1" x14ac:dyDescent="0.3">
      <c r="A177" t="e" cm="1" vm="12">
        <f t="array" ref="A177">_xlfn._xlws.PY(11,1)</f>
        <v>#VALUE!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Sheet1</vt:lpstr>
      <vt:lpstr>Sheet2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Crosbie</cp:lastModifiedBy>
  <dcterms:created xsi:type="dcterms:W3CDTF">2025-10-05T03:43:15Z</dcterms:created>
  <dcterms:modified xsi:type="dcterms:W3CDTF">2025-10-06T09:58:34Z</dcterms:modified>
</cp:coreProperties>
</file>