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codeName="ThisWorkbook" defaultThemeVersion="166925"/>
  <mc:AlternateContent xmlns:mc="http://schemas.openxmlformats.org/markup-compatibility/2006">
    <mc:Choice Requires="x15">
      <x15ac:absPath xmlns:x15ac="http://schemas.microsoft.com/office/spreadsheetml/2010/11/ac" url="C:\Users\h\Documents\GitHub\xlsx-tools\"/>
    </mc:Choice>
  </mc:AlternateContent>
  <xr:revisionPtr revIDLastSave="0" documentId="13_ncr:1_{CF8BC925-7435-4689-B609-40D56D9AD226}" xr6:coauthVersionLast="47" xr6:coauthVersionMax="47" xr10:uidLastSave="{00000000-0000-0000-0000-000000000000}"/>
  <bookViews>
    <workbookView xWindow="-120" yWindow="-120" windowWidth="29040" windowHeight="15720" xr2:uid="{00000000-000D-0000-FFFF-FFFF00000000}"/>
  </bookViews>
  <sheets>
    <sheet name="Sequence" sheetId="2" r:id="rId1"/>
    <sheet name="Plate Map" sheetId="3" r:id="rId2"/>
    <sheet name="Sheet1" sheetId="6" r:id="rId3"/>
    <sheet name="Log"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4" l="1" a="1"/>
  <c r="A3" i="4" s="1"/>
  <c r="I24" i="2" l="1"/>
  <c r="U3" i="3" s="1"/>
  <c r="I23" i="2"/>
  <c r="T3" i="3" s="1"/>
  <c r="I22" i="2"/>
  <c r="I21" i="2"/>
  <c r="I20" i="2"/>
  <c r="A183" i="2" s="1"/>
  <c r="I19" i="2"/>
  <c r="I18" i="2"/>
  <c r="E5" i="3" s="1"/>
  <c r="I17" i="2"/>
  <c r="D5" i="3" s="1"/>
  <c r="I16" i="2"/>
  <c r="I15" i="2"/>
  <c r="A108" i="2" s="1"/>
  <c r="I14" i="2"/>
  <c r="I13" i="2"/>
  <c r="I12" i="2"/>
  <c r="I11" i="2"/>
  <c r="A7" i="2" s="1"/>
  <c r="I10" i="2"/>
  <c r="A19" i="2" s="1"/>
  <c r="I9" i="2"/>
  <c r="A18" i="2" s="1"/>
  <c r="I8" i="2"/>
  <c r="I7" i="2"/>
  <c r="I6" i="2"/>
  <c r="I5" i="2"/>
  <c r="A2" i="2" s="1"/>
  <c r="I4" i="2"/>
  <c r="I3" i="2"/>
  <c r="C3" i="3" s="1"/>
  <c r="I2" i="2"/>
  <c r="A204" i="2" s="1"/>
  <c r="D9" i="3"/>
  <c r="C204" i="2"/>
  <c r="C203" i="2"/>
  <c r="C202" i="2"/>
  <c r="C201" i="2"/>
  <c r="C200" i="2"/>
  <c r="C199" i="2"/>
  <c r="C198" i="2"/>
  <c r="C197" i="2"/>
  <c r="C196" i="2"/>
  <c r="C195" i="2"/>
  <c r="C194" i="2"/>
  <c r="C193" i="2"/>
  <c r="C192" i="2"/>
  <c r="C191" i="2"/>
  <c r="C190" i="2"/>
  <c r="C189" i="2"/>
  <c r="C188" i="2"/>
  <c r="C187" i="2"/>
  <c r="C186" i="2"/>
  <c r="C185" i="2"/>
  <c r="C184" i="2"/>
  <c r="C183" i="2"/>
  <c r="C182" i="2"/>
  <c r="C181" i="2"/>
  <c r="C180" i="2"/>
  <c r="C179" i="2"/>
  <c r="C178" i="2"/>
  <c r="C177" i="2"/>
  <c r="C176" i="2"/>
  <c r="C175" i="2"/>
  <c r="C174" i="2"/>
  <c r="C173" i="2"/>
  <c r="C172" i="2"/>
  <c r="C171" i="2"/>
  <c r="C170" i="2"/>
  <c r="C169" i="2"/>
  <c r="C168" i="2"/>
  <c r="C167" i="2"/>
  <c r="C166" i="2"/>
  <c r="C165" i="2"/>
  <c r="C164" i="2"/>
  <c r="C163" i="2"/>
  <c r="C162" i="2"/>
  <c r="C161" i="2"/>
  <c r="C160" i="2"/>
  <c r="C159" i="2"/>
  <c r="C158" i="2"/>
  <c r="C157" i="2"/>
  <c r="C156" i="2"/>
  <c r="C155" i="2"/>
  <c r="C154" i="2"/>
  <c r="C153" i="2"/>
  <c r="C152" i="2"/>
  <c r="C151" i="2"/>
  <c r="C150" i="2"/>
  <c r="C149" i="2"/>
  <c r="C148" i="2"/>
  <c r="C147" i="2"/>
  <c r="C146" i="2"/>
  <c r="C145" i="2"/>
  <c r="C144" i="2"/>
  <c r="C143" i="2"/>
  <c r="C142" i="2"/>
  <c r="C141" i="2"/>
  <c r="C140" i="2"/>
  <c r="C139" i="2"/>
  <c r="C138" i="2"/>
  <c r="C137" i="2"/>
  <c r="C136" i="2"/>
  <c r="C135" i="2"/>
  <c r="C134" i="2"/>
  <c r="C133" i="2"/>
  <c r="C132" i="2"/>
  <c r="C131" i="2"/>
  <c r="C130" i="2"/>
  <c r="C129" i="2"/>
  <c r="C128" i="2"/>
  <c r="C127" i="2"/>
  <c r="C126" i="2"/>
  <c r="C125" i="2"/>
  <c r="C124" i="2"/>
  <c r="C123" i="2"/>
  <c r="C122" i="2"/>
  <c r="C121" i="2"/>
  <c r="C120" i="2"/>
  <c r="C119" i="2"/>
  <c r="C118" i="2"/>
  <c r="C117" i="2"/>
  <c r="C116" i="2"/>
  <c r="C115" i="2"/>
  <c r="C114"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B2" i="6"/>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1" i="6"/>
  <c r="C10" i="2"/>
  <c r="C9" i="2"/>
  <c r="C8" i="2"/>
  <c r="C7" i="2"/>
  <c r="C6" i="2"/>
  <c r="C5" i="2"/>
  <c r="C4" i="2"/>
  <c r="C3" i="2"/>
  <c r="I27" i="2"/>
  <c r="C2" i="2"/>
  <c r="C1" i="2"/>
  <c r="AA17" i="3"/>
  <c r="Z17" i="3"/>
  <c r="Y17" i="3"/>
  <c r="X17" i="3"/>
  <c r="W17" i="3"/>
  <c r="V17" i="3"/>
  <c r="U17" i="3"/>
  <c r="T17" i="3"/>
  <c r="S17" i="3"/>
  <c r="R17" i="3"/>
  <c r="Q17" i="3"/>
  <c r="P17" i="3"/>
  <c r="AA15" i="3"/>
  <c r="Z15" i="3"/>
  <c r="Y15" i="3"/>
  <c r="X15" i="3"/>
  <c r="W15" i="3"/>
  <c r="V15" i="3"/>
  <c r="U15" i="3"/>
  <c r="T15" i="3"/>
  <c r="S15" i="3"/>
  <c r="R15" i="3"/>
  <c r="Q15" i="3"/>
  <c r="AA13" i="3"/>
  <c r="P15" i="3"/>
  <c r="Z13" i="3"/>
  <c r="Y13" i="3"/>
  <c r="X13" i="3"/>
  <c r="W13" i="3"/>
  <c r="V13" i="3"/>
  <c r="U13" i="3"/>
  <c r="T13" i="3"/>
  <c r="S13" i="3"/>
  <c r="R13" i="3"/>
  <c r="Q13" i="3"/>
  <c r="P13" i="3"/>
  <c r="AA11" i="3"/>
  <c r="Z11" i="3"/>
  <c r="Y11" i="3"/>
  <c r="X11" i="3"/>
  <c r="W11" i="3"/>
  <c r="V11" i="3"/>
  <c r="U11" i="3"/>
  <c r="T11" i="3"/>
  <c r="S11" i="3"/>
  <c r="R11" i="3"/>
  <c r="Q11" i="3"/>
  <c r="P11" i="3"/>
  <c r="AA9" i="3"/>
  <c r="Z9" i="3"/>
  <c r="Y9" i="3"/>
  <c r="X9" i="3"/>
  <c r="W9" i="3"/>
  <c r="V9" i="3"/>
  <c r="U9" i="3"/>
  <c r="T9" i="3"/>
  <c r="S9" i="3"/>
  <c r="R9" i="3"/>
  <c r="Q9" i="3"/>
  <c r="P9" i="3"/>
  <c r="AA7" i="3"/>
  <c r="Z7" i="3"/>
  <c r="Y7" i="3"/>
  <c r="X7" i="3"/>
  <c r="W7" i="3"/>
  <c r="V7" i="3"/>
  <c r="U7" i="3"/>
  <c r="T7" i="3"/>
  <c r="S7" i="3"/>
  <c r="R7" i="3"/>
  <c r="Q7" i="3"/>
  <c r="P7" i="3"/>
  <c r="AA5" i="3"/>
  <c r="Z5" i="3"/>
  <c r="Y5" i="3"/>
  <c r="X5" i="3"/>
  <c r="W5" i="3"/>
  <c r="V5" i="3"/>
  <c r="U5" i="3"/>
  <c r="T5" i="3"/>
  <c r="S5" i="3"/>
  <c r="R5" i="3"/>
  <c r="Q5" i="3"/>
  <c r="P5" i="3"/>
  <c r="AA3" i="3"/>
  <c r="Z3" i="3"/>
  <c r="Y3" i="3"/>
  <c r="X3" i="3"/>
  <c r="W3" i="3"/>
  <c r="V3" i="3"/>
  <c r="S3" i="3"/>
  <c r="R3" i="3"/>
  <c r="Q3" i="3"/>
  <c r="M17" i="3"/>
  <c r="L17" i="3"/>
  <c r="K17" i="3"/>
  <c r="J17" i="3"/>
  <c r="I17" i="3"/>
  <c r="H17" i="3"/>
  <c r="G17" i="3"/>
  <c r="F17" i="3"/>
  <c r="E17" i="3"/>
  <c r="D17" i="3"/>
  <c r="C17" i="3"/>
  <c r="B17" i="3"/>
  <c r="M15" i="3"/>
  <c r="L15" i="3"/>
  <c r="K15" i="3"/>
  <c r="J15" i="3"/>
  <c r="I15" i="3"/>
  <c r="H15" i="3"/>
  <c r="G15" i="3"/>
  <c r="F15" i="3"/>
  <c r="E15" i="3"/>
  <c r="D15" i="3"/>
  <c r="C15" i="3"/>
  <c r="B15" i="3"/>
  <c r="M13" i="3"/>
  <c r="L13" i="3"/>
  <c r="K13" i="3"/>
  <c r="J13" i="3"/>
  <c r="I13" i="3"/>
  <c r="H13" i="3"/>
  <c r="G13" i="3"/>
  <c r="F13" i="3"/>
  <c r="E13" i="3"/>
  <c r="D13" i="3"/>
  <c r="C13" i="3"/>
  <c r="B13" i="3"/>
  <c r="M11" i="3"/>
  <c r="L11" i="3"/>
  <c r="K11" i="3"/>
  <c r="J11" i="3"/>
  <c r="I11" i="3"/>
  <c r="H11" i="3"/>
  <c r="G11" i="3"/>
  <c r="F11" i="3"/>
  <c r="E11" i="3"/>
  <c r="D11" i="3"/>
  <c r="C11" i="3"/>
  <c r="B11" i="3"/>
  <c r="M9" i="3"/>
  <c r="L9" i="3"/>
  <c r="K9" i="3"/>
  <c r="J9" i="3"/>
  <c r="I9" i="3"/>
  <c r="H9" i="3"/>
  <c r="G9" i="3"/>
  <c r="F9" i="3"/>
  <c r="E9" i="3"/>
  <c r="C9" i="3"/>
  <c r="B9" i="3"/>
  <c r="M7" i="3"/>
  <c r="L7" i="3"/>
  <c r="K7" i="3"/>
  <c r="J7" i="3"/>
  <c r="I7" i="3"/>
  <c r="H7" i="3"/>
  <c r="G7" i="3"/>
  <c r="F7" i="3"/>
  <c r="E7" i="3"/>
  <c r="D7" i="3"/>
  <c r="C7" i="3"/>
  <c r="B7" i="3"/>
  <c r="G5" i="3"/>
  <c r="F5" i="3"/>
  <c r="C5" i="3"/>
  <c r="B5" i="3"/>
  <c r="L3" i="3"/>
  <c r="K3" i="3"/>
  <c r="J3" i="3"/>
  <c r="I3" i="3"/>
  <c r="H3" i="3"/>
  <c r="G3" i="3"/>
  <c r="F3" i="3"/>
  <c r="E3" i="3"/>
  <c r="D3" i="3"/>
  <c r="M5" i="3"/>
  <c r="L5" i="3"/>
  <c r="K5" i="3"/>
  <c r="J5" i="3"/>
  <c r="I5" i="3"/>
  <c r="H5" i="3"/>
  <c r="E23" i="2"/>
  <c r="E22" i="2"/>
  <c r="E203" i="2"/>
  <c r="A202" i="2"/>
  <c r="A201" i="2"/>
  <c r="A200" i="2"/>
  <c r="A199" i="2"/>
  <c r="A198" i="2"/>
  <c r="A197" i="2"/>
  <c r="A196" i="2"/>
  <c r="A195" i="2"/>
  <c r="A194" i="2"/>
  <c r="A193" i="2"/>
  <c r="A192" i="2"/>
  <c r="A191" i="2"/>
  <c r="A190" i="2"/>
  <c r="A189" i="2"/>
  <c r="A188" i="2"/>
  <c r="A187" i="2"/>
  <c r="A186" i="2"/>
  <c r="A185" i="2"/>
  <c r="A184" i="2"/>
  <c r="E183" i="2"/>
  <c r="A182" i="2"/>
  <c r="A181" i="2"/>
  <c r="A180" i="2"/>
  <c r="A179" i="2"/>
  <c r="A178" i="2"/>
  <c r="A177" i="2"/>
  <c r="A176" i="2"/>
  <c r="A175" i="2"/>
  <c r="A174" i="2"/>
  <c r="A173" i="2"/>
  <c r="A172" i="2"/>
  <c r="A171" i="2"/>
  <c r="A170" i="2"/>
  <c r="A169" i="2"/>
  <c r="A168" i="2"/>
  <c r="A167" i="2"/>
  <c r="A166" i="2"/>
  <c r="A165" i="2"/>
  <c r="A164" i="2"/>
  <c r="A163" i="2"/>
  <c r="E162" i="2"/>
  <c r="A162" i="2"/>
  <c r="A161" i="2"/>
  <c r="A160" i="2"/>
  <c r="A159" i="2"/>
  <c r="A158" i="2"/>
  <c r="A157" i="2"/>
  <c r="A156" i="2"/>
  <c r="A155" i="2"/>
  <c r="A154" i="2"/>
  <c r="A153" i="2"/>
  <c r="A152" i="2"/>
  <c r="A151" i="2"/>
  <c r="A150" i="2"/>
  <c r="A149" i="2"/>
  <c r="A148" i="2"/>
  <c r="A147" i="2"/>
  <c r="A146" i="2"/>
  <c r="A145" i="2"/>
  <c r="A144" i="2"/>
  <c r="E143" i="2"/>
  <c r="A143" i="2"/>
  <c r="A142" i="2"/>
  <c r="A141" i="2"/>
  <c r="A140" i="2"/>
  <c r="A139" i="2"/>
  <c r="A138" i="2"/>
  <c r="A137" i="2"/>
  <c r="A136" i="2"/>
  <c r="A135" i="2"/>
  <c r="A134" i="2"/>
  <c r="A133" i="2"/>
  <c r="A132" i="2"/>
  <c r="A131" i="2"/>
  <c r="A130" i="2"/>
  <c r="A129" i="2"/>
  <c r="A128" i="2"/>
  <c r="A127" i="2"/>
  <c r="A126" i="2"/>
  <c r="A125" i="2"/>
  <c r="A124" i="2"/>
  <c r="E123" i="2"/>
  <c r="A123" i="2"/>
  <c r="A122" i="2"/>
  <c r="A121" i="2"/>
  <c r="A120" i="2"/>
  <c r="A119" i="2"/>
  <c r="A118" i="2"/>
  <c r="A117" i="2"/>
  <c r="A116" i="2"/>
  <c r="A115" i="2"/>
  <c r="A114" i="2"/>
  <c r="A113" i="2"/>
  <c r="A112" i="2"/>
  <c r="A111" i="2"/>
  <c r="A110" i="2"/>
  <c r="A109" i="2"/>
  <c r="E108" i="2"/>
  <c r="E106" i="2"/>
  <c r="A106" i="2"/>
  <c r="A105" i="2"/>
  <c r="A104" i="2"/>
  <c r="A103" i="2"/>
  <c r="A102" i="2"/>
  <c r="A101" i="2"/>
  <c r="A100" i="2"/>
  <c r="A99" i="2"/>
  <c r="A98" i="2"/>
  <c r="A97" i="2"/>
  <c r="A96" i="2"/>
  <c r="A95" i="2"/>
  <c r="A94" i="2"/>
  <c r="A93" i="2"/>
  <c r="A92" i="2"/>
  <c r="A91" i="2"/>
  <c r="A90" i="2"/>
  <c r="A89" i="2"/>
  <c r="A88" i="2"/>
  <c r="E87" i="2"/>
  <c r="A87" i="2"/>
  <c r="A86" i="2"/>
  <c r="A85" i="2"/>
  <c r="A84" i="2"/>
  <c r="A83" i="2"/>
  <c r="A82" i="2"/>
  <c r="A81" i="2"/>
  <c r="A80" i="2"/>
  <c r="A79" i="2"/>
  <c r="A78" i="2"/>
  <c r="A77" i="2"/>
  <c r="A76" i="2"/>
  <c r="A75" i="2"/>
  <c r="A74" i="2"/>
  <c r="A73" i="2"/>
  <c r="A72" i="2"/>
  <c r="A71" i="2"/>
  <c r="A70" i="2"/>
  <c r="E69" i="2"/>
  <c r="A69" i="2"/>
  <c r="A68" i="2"/>
  <c r="A67" i="2"/>
  <c r="A66" i="2"/>
  <c r="A65" i="2"/>
  <c r="A64" i="2"/>
  <c r="A63" i="2"/>
  <c r="A62" i="2"/>
  <c r="A61" i="2"/>
  <c r="A60" i="2"/>
  <c r="A59" i="2"/>
  <c r="A58" i="2"/>
  <c r="A57" i="2"/>
  <c r="A56" i="2"/>
  <c r="E55" i="2"/>
  <c r="A55" i="2"/>
  <c r="A54" i="2"/>
  <c r="A53" i="2"/>
  <c r="A52" i="2"/>
  <c r="A51" i="2"/>
  <c r="A50" i="2"/>
  <c r="A49" i="2"/>
  <c r="A48" i="2"/>
  <c r="A47" i="2"/>
  <c r="A46" i="2"/>
  <c r="A45" i="2"/>
  <c r="A44" i="2"/>
  <c r="A43" i="2"/>
  <c r="A42" i="2"/>
  <c r="A41" i="2"/>
  <c r="A40" i="2"/>
  <c r="E39" i="2"/>
  <c r="A38" i="2"/>
  <c r="A37" i="2"/>
  <c r="A36" i="2"/>
  <c r="A35" i="2"/>
  <c r="A34" i="2"/>
  <c r="A33" i="2"/>
  <c r="A32" i="2"/>
  <c r="A31" i="2"/>
  <c r="A30" i="2"/>
  <c r="A29" i="2"/>
  <c r="A28" i="2"/>
  <c r="A27" i="2"/>
  <c r="A26" i="2"/>
  <c r="A25" i="2"/>
  <c r="A24" i="2"/>
  <c r="A23" i="2"/>
  <c r="E21" i="2"/>
  <c r="A21" i="2"/>
  <c r="E20" i="2"/>
  <c r="A20" i="2"/>
  <c r="E19" i="2"/>
  <c r="E18" i="2"/>
  <c r="E17" i="2"/>
  <c r="A17" i="2"/>
  <c r="E16" i="2"/>
  <c r="A16" i="2"/>
  <c r="E15" i="2"/>
  <c r="A15" i="2"/>
  <c r="E14" i="2"/>
  <c r="A14" i="2"/>
  <c r="A13" i="2"/>
  <c r="A9" i="2"/>
  <c r="A8" i="2"/>
  <c r="A6" i="2"/>
  <c r="A5" i="2"/>
  <c r="A4" i="2"/>
  <c r="A203" i="2" l="1"/>
  <c r="A39" i="2"/>
  <c r="P3" i="3"/>
  <c r="A3" i="2"/>
  <c r="A12" i="2"/>
  <c r="B3" i="3"/>
  <c r="M3" i="3" s="1"/>
  <c r="A10" i="2"/>
  <c r="A11" i="2"/>
  <c r="A22" i="2"/>
  <c r="A107" i="2"/>
  <c r="A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<sst xmlns="http://schemas.openxmlformats.org/spreadsheetml/2006/main" count="450" uniqueCount="244">
  <si>
    <t>Solvent</t>
  </si>
  <si>
    <t>NOTE: Template is not protected. Try not to click + drag any cells. Only edit non-grey cells. Backup file is in LH's folder. Plate map on second sheet.
STEP 1: Right click and PASTE VALUES ONLY in the columns to the right. Sequence in column A will automatically populate.
STEP 2: Enter concentrations next to each Cal/QC. This will generate concentrations in column E for the quantitation tab.
STEP 3: Enter the date for the data file path in the blue cell to the right, under Cal/QC IDs. Dates for file names and Cal/QCs will autofill.
STEP 4: Check sequence and edit as necessary. Do not save over the template.
STEP5: CTRL+C then CTRL+V into Analyst or Paste as Values in another sheet to rearrange.</t>
  </si>
  <si>
    <t>PASTE CAL AND QC IDs HERE (VALUE ONLY)</t>
  </si>
  <si>
    <t>Inj</t>
  </si>
  <si>
    <t>CONCENTRATIONS</t>
  </si>
  <si>
    <t>Unknown</t>
  </si>
  <si>
    <t>Double Blank</t>
  </si>
  <si>
    <t>Blank</t>
  </si>
  <si>
    <t>QCL:</t>
  </si>
  <si>
    <t>Standard</t>
  </si>
  <si>
    <t>QCM:</t>
  </si>
  <si>
    <t>QCH:</t>
  </si>
  <si>
    <t>QC</t>
  </si>
  <si>
    <t>PASTE 168 SAMPLE IDs HERE (VALUE ONLY)</t>
  </si>
  <si>
    <t>Well #</t>
  </si>
  <si>
    <t>Sample #</t>
  </si>
  <si>
    <t>Plate 1</t>
  </si>
  <si>
    <t>Plate 2</t>
  </si>
  <si>
    <t>A</t>
  </si>
  <si>
    <t>B</t>
  </si>
  <si>
    <t>C</t>
  </si>
  <si>
    <t>D</t>
  </si>
  <si>
    <t>E</t>
  </si>
  <si>
    <t>F</t>
  </si>
  <si>
    <t>G</t>
  </si>
  <si>
    <t>H</t>
  </si>
  <si>
    <t>RIGHT CLICK AND VALUES ONLY INTO YOUR PSM FORM!
If you try to paste as normal, your form will reference an incorrect value when someone saves over this template with new information</t>
  </si>
  <si>
    <t>$I$26&amp;"\Samples\"&amp;$I$26&amp;"-001</t>
  </si>
  <si>
    <t>$I$26&amp;"\Samples\"&amp;$I$26&amp;"-002</t>
  </si>
  <si>
    <t>$I$26&amp;"\Samples\"&amp;$I$26&amp;"-003</t>
  </si>
  <si>
    <t>$I$26&amp;"\Samples\"&amp;$I$26&amp;"-004</t>
  </si>
  <si>
    <t>$I$26&amp;"\Samples\"&amp;$I$26&amp;"-005</t>
  </si>
  <si>
    <t>$I$26&amp;"\Samples\"&amp;$I$26&amp;"-006</t>
  </si>
  <si>
    <t>$I$26&amp;"\Samples\"&amp;$I$26&amp;"-007</t>
  </si>
  <si>
    <t>$I$26&amp;"\Samples\"&amp;$I$26&amp;"-008</t>
  </si>
  <si>
    <t>$I$26&amp;"\Samples\"&amp;$I$26&amp;"-009</t>
  </si>
  <si>
    <t>$I$26&amp;"\Samples\"&amp;$I$26&amp;"-010</t>
  </si>
  <si>
    <t>$I$26&amp;"\Samples\"&amp;$I$26&amp;"-011</t>
  </si>
  <si>
    <t>$I$26&amp;"\Samples\"&amp;$I$26&amp;"-012</t>
  </si>
  <si>
    <t>$I$26&amp;"\Samples\"&amp;$I$26&amp;"-013</t>
  </si>
  <si>
    <t>$I$26&amp;"\Samples\"&amp;$I$26&amp;"-014</t>
  </si>
  <si>
    <t>$I$26&amp;"\Samples\"&amp;$I$26&amp;"-015</t>
  </si>
  <si>
    <t>$I$26&amp;"\Samples\"&amp;$I$26&amp;"-016</t>
  </si>
  <si>
    <t>$I$26&amp;"\Samples\"&amp;$I$26&amp;"-017</t>
  </si>
  <si>
    <t>$I$26&amp;"\Samples\"&amp;$I$26&amp;"-018</t>
  </si>
  <si>
    <t>$I$26&amp;"\Samples\"&amp;$I$26&amp;"-019</t>
  </si>
  <si>
    <t>$I$26&amp;"\Samples\"&amp;$I$26&amp;"-020</t>
  </si>
  <si>
    <t>$I$26&amp;"\Samples\"&amp;$I$26&amp;"-021</t>
  </si>
  <si>
    <t>$I$26&amp;"\Samples\"&amp;$I$26&amp;"-022</t>
  </si>
  <si>
    <t>$I$26&amp;"\Samples\"&amp;$I$26&amp;"-023</t>
  </si>
  <si>
    <t>$I$26&amp;"\Samples\"&amp;$I$26&amp;"-024</t>
  </si>
  <si>
    <t>$I$26&amp;"\Samples\"&amp;$I$26&amp;"-025</t>
  </si>
  <si>
    <t>$I$26&amp;"\Samples\"&amp;$I$26&amp;"-026</t>
  </si>
  <si>
    <t>$I$26&amp;"\Samples\"&amp;$I$26&amp;"-027</t>
  </si>
  <si>
    <t>$I$26&amp;"\Samples\"&amp;$I$26&amp;"-028</t>
  </si>
  <si>
    <t>$I$26&amp;"\Samples\"&amp;$I$26&amp;"-029</t>
  </si>
  <si>
    <t>$I$26&amp;"\Samples\"&amp;$I$26&amp;"-030</t>
  </si>
  <si>
    <t>$I$26&amp;"\Samples\"&amp;$I$26&amp;"-031</t>
  </si>
  <si>
    <t>$I$26&amp;"\Samples\"&amp;$I$26&amp;"-032</t>
  </si>
  <si>
    <t>$I$26&amp;"\Samples\"&amp;$I$26&amp;"-033</t>
  </si>
  <si>
    <t>$I$26&amp;"\Samples\"&amp;$I$26&amp;"-034</t>
  </si>
  <si>
    <t>$I$26&amp;"\Samples\"&amp;$I$26&amp;"-035</t>
  </si>
  <si>
    <t>$I$26&amp;"\Samples\"&amp;$I$26&amp;"-036</t>
  </si>
  <si>
    <t>$I$26&amp;"\Samples\"&amp;$I$26&amp;"-037</t>
  </si>
  <si>
    <t>$I$26&amp;"\Samples\"&amp;$I$26&amp;"-038</t>
  </si>
  <si>
    <t>$I$26&amp;"\Samples\"&amp;$I$26&amp;"-039</t>
  </si>
  <si>
    <t>$I$26&amp;"\Samples\"&amp;$I$26&amp;"-040</t>
  </si>
  <si>
    <t>$I$26&amp;"\Samples\"&amp;$I$26&amp;"-041</t>
  </si>
  <si>
    <t>$I$26&amp;"\Samples\"&amp;$I$26&amp;"-042</t>
  </si>
  <si>
    <t>$I$26&amp;"\Samples\"&amp;$I$26&amp;"-043</t>
  </si>
  <si>
    <t>$I$26&amp;"\Samples\"&amp;$I$26&amp;"-044</t>
  </si>
  <si>
    <t>$I$26&amp;"\Samples\"&amp;$I$26&amp;"-045</t>
  </si>
  <si>
    <t>$I$26&amp;"\Samples\"&amp;$I$26&amp;"-046</t>
  </si>
  <si>
    <t>$I$26&amp;"\Samples\"&amp;$I$26&amp;"-047</t>
  </si>
  <si>
    <t>$I$26&amp;"\Samples\"&amp;$I$26&amp;"-048</t>
  </si>
  <si>
    <t>$I$26&amp;"\Samples\"&amp;$I$26&amp;"-049</t>
  </si>
  <si>
    <t>$I$26&amp;"\Samples\"&amp;$I$26&amp;"-050</t>
  </si>
  <si>
    <t>$I$26&amp;"\Samples\"&amp;$I$26&amp;"-051</t>
  </si>
  <si>
    <t>$I$26&amp;"\Samples\"&amp;$I$26&amp;"-052</t>
  </si>
  <si>
    <t>$I$26&amp;"\Samples\"&amp;$I$26&amp;"-053</t>
  </si>
  <si>
    <t>$I$26&amp;"\Samples\"&amp;$I$26&amp;"-054</t>
  </si>
  <si>
    <t>$I$26&amp;"\Samples\"&amp;$I$26&amp;"-055</t>
  </si>
  <si>
    <t>$I$26&amp;"\Samples\"&amp;$I$26&amp;"-056</t>
  </si>
  <si>
    <t>$I$26&amp;"\Samples\"&amp;$I$26&amp;"-057</t>
  </si>
  <si>
    <t>$I$26&amp;"\Samples\"&amp;$I$26&amp;"-058</t>
  </si>
  <si>
    <t>$I$26&amp;"\Samples\"&amp;$I$26&amp;"-059</t>
  </si>
  <si>
    <t>$I$26&amp;"\Samples\"&amp;$I$26&amp;"-060</t>
  </si>
  <si>
    <t>$I$26&amp;"\Samples\"&amp;$I$26&amp;"-061</t>
  </si>
  <si>
    <t>$I$26&amp;"\Samples\"&amp;$I$26&amp;"-062</t>
  </si>
  <si>
    <t>$I$26&amp;"\Samples\"&amp;$I$26&amp;"-063</t>
  </si>
  <si>
    <t>$I$26&amp;"\Samples\"&amp;$I$26&amp;"-064</t>
  </si>
  <si>
    <t>$I$26&amp;"\Samples\"&amp;$I$26&amp;"-065</t>
  </si>
  <si>
    <t>$I$26&amp;"\Samples\"&amp;$I$26&amp;"-066</t>
  </si>
  <si>
    <t>$I$26&amp;"\Samples\"&amp;$I$26&amp;"-067</t>
  </si>
  <si>
    <t>$I$26&amp;"\Samples\"&amp;$I$26&amp;"-068</t>
  </si>
  <si>
    <t>$I$26&amp;"\Samples\"&amp;$I$26&amp;"-069</t>
  </si>
  <si>
    <t>$I$26&amp;"\Samples\"&amp;$I$26&amp;"-070</t>
  </si>
  <si>
    <t>$I$26&amp;"\Samples\"&amp;$I$26&amp;"-071</t>
  </si>
  <si>
    <t>$I$26&amp;"\Samples\"&amp;$I$26&amp;"-072</t>
  </si>
  <si>
    <t>$I$26&amp;"\Samples\"&amp;$I$26&amp;"-073</t>
  </si>
  <si>
    <t>$I$26&amp;"\Samples\"&amp;$I$26&amp;"-074</t>
  </si>
  <si>
    <t>$I$26&amp;"\Samples\"&amp;$I$26&amp;"-075</t>
  </si>
  <si>
    <t>$I$26&amp;"\Samples\"&amp;$I$26&amp;"-076</t>
  </si>
  <si>
    <t>$I$26&amp;"\Samples\"&amp;$I$26&amp;"-077</t>
  </si>
  <si>
    <t>$I$26&amp;"\Samples\"&amp;$I$26&amp;"-078</t>
  </si>
  <si>
    <t>$I$26&amp;"\Samples\"&amp;$I$26&amp;"-079</t>
  </si>
  <si>
    <t>$I$26&amp;"\Samples\"&amp;$I$26&amp;"-080</t>
  </si>
  <si>
    <t>$I$26&amp;"\Samples\"&amp;$I$26&amp;"-081</t>
  </si>
  <si>
    <t>$I$26&amp;"\Samples\"&amp;$I$26&amp;"-082</t>
  </si>
  <si>
    <t>$I$26&amp;"\Samples\"&amp;$I$26&amp;"-083</t>
  </si>
  <si>
    <t>$I$26&amp;"\Samples\"&amp;$I$26&amp;"-084</t>
  </si>
  <si>
    <t>$I$26&amp;"\Samples\"&amp;$I$26&amp;"-085</t>
  </si>
  <si>
    <t>$I$26&amp;"\Samples\"&amp;$I$26&amp;"-086</t>
  </si>
  <si>
    <t>$I$26&amp;"\Samples\"&amp;$I$26&amp;"-087</t>
  </si>
  <si>
    <t>$I$26&amp;"\Samples\"&amp;$I$26&amp;"-088</t>
  </si>
  <si>
    <t>$I$26&amp;"\Samples\"&amp;$I$26&amp;"-089</t>
  </si>
  <si>
    <t>$I$26&amp;"\Samples\"&amp;$I$26&amp;"-090</t>
  </si>
  <si>
    <t>$I$26&amp;"\Samples\"&amp;$I$26&amp;"-091</t>
  </si>
  <si>
    <t>$I$26&amp;"\Samples\"&amp;$I$26&amp;"-092</t>
  </si>
  <si>
    <t>$I$26&amp;"\Samples\"&amp;$I$26&amp;"-093</t>
  </si>
  <si>
    <t>$I$26&amp;"\Samples\"&amp;$I$26&amp;"-094</t>
  </si>
  <si>
    <t>$I$26&amp;"\Samples\"&amp;$I$26&amp;"-095</t>
  </si>
  <si>
    <t>$I$26&amp;"\Samples\"&amp;$I$26&amp;"-096</t>
  </si>
  <si>
    <t>$I$26&amp;"\Samples\"&amp;$I$26&amp;"-097</t>
  </si>
  <si>
    <t>$I$26&amp;"\Samples\"&amp;$I$26&amp;"-098</t>
  </si>
  <si>
    <t>$I$26&amp;"\Samples\"&amp;$I$26&amp;"-099</t>
  </si>
  <si>
    <t>$I$26&amp;"\Samples\"&amp;$I$26&amp;"-100</t>
  </si>
  <si>
    <t>$I$26&amp;"\Samples\"&amp;$I$26&amp;"-101</t>
  </si>
  <si>
    <t>$I$26&amp;"\Samples\"&amp;$I$26&amp;"-102</t>
  </si>
  <si>
    <t>$I$26&amp;"\Samples\"&amp;$I$26&amp;"-103</t>
  </si>
  <si>
    <t>$I$26&amp;"\Samples\"&amp;$I$26&amp;"-104</t>
  </si>
  <si>
    <t>$I$26&amp;"\Samples\"&amp;$I$26&amp;"-105</t>
  </si>
  <si>
    <t>$I$26&amp;"\Samples\"&amp;$I$26&amp;"-106</t>
  </si>
  <si>
    <t>$I$26&amp;"\Samples\"&amp;$I$26&amp;"-107</t>
  </si>
  <si>
    <t>$I$26&amp;"\Samples\"&amp;$I$26&amp;"-108</t>
  </si>
  <si>
    <t>$I$26&amp;"\Samples\"&amp;$I$26&amp;"-109</t>
  </si>
  <si>
    <t>$I$26&amp;"\Samples\"&amp;$I$26&amp;"-110</t>
  </si>
  <si>
    <t>$I$26&amp;"\Samples\"&amp;$I$26&amp;"-111</t>
  </si>
  <si>
    <t>$I$26&amp;"\Samples\"&amp;$I$26&amp;"-112</t>
  </si>
  <si>
    <t>$I$26&amp;"\Samples\"&amp;$I$26&amp;"-113</t>
  </si>
  <si>
    <t>$I$26&amp;"\Samples\"&amp;$I$26&amp;"-114</t>
  </si>
  <si>
    <t>$I$26&amp;"\Samples\"&amp;$I$26&amp;"-115</t>
  </si>
  <si>
    <t>$I$26&amp;"\Samples\"&amp;$I$26&amp;"-116</t>
  </si>
  <si>
    <t>$I$26&amp;"\Samples\"&amp;$I$26&amp;"-117</t>
  </si>
  <si>
    <t>$I$26&amp;"\Samples\"&amp;$I$26&amp;"-118</t>
  </si>
  <si>
    <t>$I$26&amp;"\Samples\"&amp;$I$26&amp;"-119</t>
  </si>
  <si>
    <t>$I$26&amp;"\Samples\"&amp;$I$26&amp;"-120</t>
  </si>
  <si>
    <t>$I$26&amp;"\Samples\"&amp;$I$26&amp;"-121</t>
  </si>
  <si>
    <t>$I$26&amp;"\Samples\"&amp;$I$26&amp;"-122</t>
  </si>
  <si>
    <t>$I$26&amp;"\Samples\"&amp;$I$26&amp;"-123</t>
  </si>
  <si>
    <t>$I$26&amp;"\Samples\"&amp;$I$26&amp;"-124</t>
  </si>
  <si>
    <t>$I$26&amp;"\Samples\"&amp;$I$26&amp;"-125</t>
  </si>
  <si>
    <t>$I$26&amp;"\Samples\"&amp;$I$26&amp;"-126</t>
  </si>
  <si>
    <t>$I$26&amp;"\Samples\"&amp;$I$26&amp;"-127</t>
  </si>
  <si>
    <t>$I$26&amp;"\Samples\"&amp;$I$26&amp;"-128</t>
  </si>
  <si>
    <t>$I$26&amp;"\Samples\"&amp;$I$26&amp;"-129</t>
  </si>
  <si>
    <t>$I$26&amp;"\Samples\"&amp;$I$26&amp;"-130</t>
  </si>
  <si>
    <t>$I$26&amp;"\Samples\"&amp;$I$26&amp;"-131</t>
  </si>
  <si>
    <t>$I$26&amp;"\Samples\"&amp;$I$26&amp;"-132</t>
  </si>
  <si>
    <t>$I$26&amp;"\Samples\"&amp;$I$26&amp;"-133</t>
  </si>
  <si>
    <t>$I$26&amp;"\Samples\"&amp;$I$26&amp;"-134</t>
  </si>
  <si>
    <t>$I$26&amp;"\Samples\"&amp;$I$26&amp;"-135</t>
  </si>
  <si>
    <t>$I$26&amp;"\Samples\"&amp;$I$26&amp;"-136</t>
  </si>
  <si>
    <t>$I$26&amp;"\Samples\"&amp;$I$26&amp;"-137</t>
  </si>
  <si>
    <t>$I$26&amp;"\Samples\"&amp;$I$26&amp;"-138</t>
  </si>
  <si>
    <t>$I$26&amp;"\Samples\"&amp;$I$26&amp;"-139</t>
  </si>
  <si>
    <t>$I$26&amp;"\Samples\"&amp;$I$26&amp;"-140</t>
  </si>
  <si>
    <t>$I$26&amp;"\Samples\"&amp;$I$26&amp;"-141</t>
  </si>
  <si>
    <t>$I$26&amp;"\Samples\"&amp;$I$26&amp;"-142</t>
  </si>
  <si>
    <t>$I$26&amp;"\Samples\"&amp;$I$26&amp;"-143</t>
  </si>
  <si>
    <t>$I$26&amp;"\Samples\"&amp;$I$26&amp;"-144</t>
  </si>
  <si>
    <t>$I$26&amp;"\Samples\"&amp;$I$26&amp;"-145</t>
  </si>
  <si>
    <t>$I$26&amp;"\Samples\"&amp;$I$26&amp;"-146</t>
  </si>
  <si>
    <t>$I$26&amp;"\Samples\"&amp;$I$26&amp;"-147</t>
  </si>
  <si>
    <t>$I$26&amp;"\Samples\"&amp;$I$26&amp;"-148</t>
  </si>
  <si>
    <t>$I$26&amp;"\Samples\"&amp;$I$26&amp;"-149</t>
  </si>
  <si>
    <t>$I$26&amp;"\Samples\"&amp;$I$26&amp;"-150</t>
  </si>
  <si>
    <t>$I$26&amp;"\Samples\"&amp;$I$26&amp;"-151</t>
  </si>
  <si>
    <t>$I$26&amp;"\Samples\"&amp;$I$26&amp;"-152</t>
  </si>
  <si>
    <t>$I$26&amp;"\Samples\"&amp;$I$26&amp;"-153</t>
  </si>
  <si>
    <t>$I$26&amp;"\Samples\"&amp;$I$26&amp;"-154</t>
  </si>
  <si>
    <t>$I$26&amp;"\Samples\"&amp;$I$26&amp;"-155</t>
  </si>
  <si>
    <t>$I$26&amp;"\Samples\"&amp;$I$26&amp;"-156</t>
  </si>
  <si>
    <t>$I$26&amp;"\Samples\"&amp;$I$26&amp;"-157</t>
  </si>
  <si>
    <t>$I$26&amp;"\Samples\"&amp;$I$26&amp;"-158</t>
  </si>
  <si>
    <t>$I$26&amp;"\Samples\"&amp;$I$26&amp;"-159</t>
  </si>
  <si>
    <t>$I$26&amp;"\Samples\"&amp;$I$26&amp;"-160</t>
  </si>
  <si>
    <t>$I$26&amp;"\Samples\"&amp;$I$26&amp;"-161</t>
  </si>
  <si>
    <t>$I$26&amp;"\Samples\"&amp;$I$26&amp;"-162</t>
  </si>
  <si>
    <t>$I$26&amp;"\Samples\"&amp;$I$26&amp;"-163</t>
  </si>
  <si>
    <t>$I$26&amp;"\Samples\"&amp;$I$26&amp;"-164</t>
  </si>
  <si>
    <t>$I$26&amp;"\Samples\"&amp;$I$26&amp;"-165</t>
  </si>
  <si>
    <t>$I$26&amp;"\Samples\"&amp;$I$26&amp;"-166</t>
  </si>
  <si>
    <t>$I$26&amp;"\Samples\"&amp;$I$26&amp;"-167</t>
  </si>
  <si>
    <t>$I$26&amp;"\Samples\"&amp;$I$26&amp;"-168</t>
  </si>
  <si>
    <t>$I$26&amp;"\Samples\"&amp;$I$26&amp;"-169</t>
  </si>
  <si>
    <t>$I$26&amp;"\Samples\"&amp;$I$26&amp;"-170</t>
  </si>
  <si>
    <t>$I$26&amp;"\Samples\"&amp;$I$26&amp;"-171</t>
  </si>
  <si>
    <t>$I$26&amp;"\Samples\"&amp;$I$26&amp;"-172</t>
  </si>
  <si>
    <t>$I$26&amp;"\Samples\"&amp;$I$26&amp;"-173</t>
  </si>
  <si>
    <t>$I$26&amp;"\Samples\"&amp;$I$26&amp;"-174</t>
  </si>
  <si>
    <t>$I$26&amp;"\Samples\"&amp;$I$26&amp;"-175</t>
  </si>
  <si>
    <t>$I$26&amp;"\Samples\"&amp;$I$26&amp;"-176</t>
  </si>
  <si>
    <t>$I$26&amp;"\Samples\"&amp;$I$26&amp;"-177</t>
  </si>
  <si>
    <t>$I$26&amp;"\Samples\"&amp;$I$26&amp;"-178</t>
  </si>
  <si>
    <t>$I$26&amp;"\Samples\"&amp;$I$26&amp;"-179</t>
  </si>
  <si>
    <t>$I$26&amp;"\Samples\"&amp;$I$26&amp;"-180</t>
  </si>
  <si>
    <t>$I$26&amp;"\Samples\"&amp;$I$26&amp;"-181</t>
  </si>
  <si>
    <t>$I$26&amp;"\Samples\"&amp;$I$26&amp;"-182</t>
  </si>
  <si>
    <t>$I$26&amp;"\Samples\"&amp;$I$26&amp;"-183</t>
  </si>
  <si>
    <t>$I$26&amp;"\Samples\"&amp;$I$26&amp;"-184</t>
  </si>
  <si>
    <t>$I$26&amp;"\Samples\"&amp;$I$26&amp;"-185</t>
  </si>
  <si>
    <t>$I$26&amp;"\Samples\"&amp;$I$26&amp;"-186</t>
  </si>
  <si>
    <t>$I$26&amp;"\Samples\"&amp;$I$26&amp;"-187</t>
  </si>
  <si>
    <t>$I$26&amp;"\Samples\"&amp;$I$26&amp;"-188</t>
  </si>
  <si>
    <t>$I$26&amp;"\Samples\"&amp;$I$26&amp;"-189</t>
  </si>
  <si>
    <t>$I$26&amp;"\Samples\"&amp;$I$26&amp;"-190</t>
  </si>
  <si>
    <t>$I$26&amp;"\Samples\"&amp;$I$26&amp;"-191</t>
  </si>
  <si>
    <t>$I$26&amp;"\Samples\"&amp;$I$26&amp;"-192</t>
  </si>
  <si>
    <t>$I$26&amp;"\Samples\"&amp;$I$26&amp;"-193</t>
  </si>
  <si>
    <t>$I$26&amp;"\Samples\"&amp;$I$26&amp;"-194</t>
  </si>
  <si>
    <t>$I$26&amp;"\Samples\"&amp;$I$26&amp;"-195</t>
  </si>
  <si>
    <t>$I$26&amp;"\Samples\"&amp;$I$26&amp;"-196</t>
  </si>
  <si>
    <t>$I$26&amp;"\Samples\"&amp;$I$26&amp;"-197</t>
  </si>
  <si>
    <t>$I$26&amp;"\Samples\"&amp;$I$26&amp;"-198</t>
  </si>
  <si>
    <t>$I$26&amp;"\Samples\"&amp;$I$26&amp;"-199</t>
  </si>
  <si>
    <t>$I$26&amp;"\Samples\"&amp;$I$26&amp;"-200</t>
  </si>
  <si>
    <t>$I$26&amp;"\Samples\"&amp;$I$26&amp;"-201</t>
  </si>
  <si>
    <t>$I$26&amp;"\Samples\"&amp;$I$26&amp;"-202</t>
  </si>
  <si>
    <t>$I$26&amp;"\Samples\"&amp;$I$26&amp;"-203</t>
  </si>
  <si>
    <t>$I$26&amp;"\Samples\"&amp;$I$26&amp;"-204</t>
  </si>
  <si>
    <t>$I$26&amp;"\Samples\"&amp;$I$26&amp;"-205</t>
  </si>
  <si>
    <t>$I$26&amp;"\Samples\"&amp;$I$26&amp;"-206</t>
  </si>
  <si>
    <t>$I$26&amp;"\Samples\"&amp;$I$26&amp;"-207</t>
  </si>
  <si>
    <t>Send questions/suggestions to [redacted]</t>
  </si>
  <si>
    <t>Revision</t>
  </si>
  <si>
    <t>Date</t>
  </si>
  <si>
    <t>Comment</t>
  </si>
  <si>
    <t>Create file - backup found in LH's folder</t>
  </si>
  <si>
    <t>Update plate map tab: display 0s as blank instead of 0</t>
  </si>
  <si>
    <t>Change data file paths to formulas - this column can now be changed from the blue cell (I26); Sheet1 contains the formulas</t>
  </si>
  <si>
    <t>Change solvent vial positions to better demonstrate potential carryover issues</t>
  </si>
  <si>
    <t>Add Sample Types</t>
  </si>
  <si>
    <t>Add autofill date prefix to cal/QCs section, autofill log revision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</si>
</sst>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4"/>
      <color theme="1"/>
      <name val="Calibri"/>
      <family val="2"/>
      <scheme val="minor"/>
    </font>
    <font>
      <sz val="11"/>
      <color theme="1"/>
      <name val="Times New Roman"/>
      <family val="1"/>
    </font>
    <font>
      <sz val="10"/>
      <color theme="1"/>
      <name val="Calibri"/>
      <family val="2"/>
      <scheme val="minor"/>
    </font>
    <font>
      <b/>
      <sz val="24"/>
      <color theme="1"/>
      <name val="Calibri"/>
      <family val="2"/>
      <scheme val="minor"/>
    </font>
    <font>
      <b/>
      <sz val="12"/>
      <color theme="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00FFFF"/>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s>
  <cellStyleXfs count="1">
    <xf numFmtId="0" fontId="0" fillId="0" borderId="0"/>
  </cellStyleXfs>
  <cellXfs count="26">
    <xf numFmtId="0" fontId="0" fillId="0" borderId="0" xfId="0"/>
    <xf numFmtId="0" fontId="0" fillId="0" borderId="1" xfId="0" applyBorder="1"/>
    <xf numFmtId="0" fontId="1" fillId="2" borderId="0" xfId="0" applyFont="1" applyFill="1"/>
    <xf numFmtId="0" fontId="0" fillId="3" borderId="0" xfId="0" applyFill="1"/>
    <xf numFmtId="0" fontId="0" fillId="3" borderId="1" xfId="0" applyFill="1" applyBorder="1"/>
    <xf numFmtId="0" fontId="0" fillId="0" borderId="2" xfId="0" applyBorder="1" applyAlignment="1">
      <alignment horizontal="center" vertical="center"/>
    </xf>
    <xf numFmtId="0" fontId="0" fillId="0" borderId="0" xfId="0" applyAlignment="1">
      <alignment horizontal="center" vertical="center"/>
    </xf>
    <xf numFmtId="0" fontId="0" fillId="0" borderId="2" xfId="0" applyBorder="1" applyAlignment="1">
      <alignment vertical="center"/>
    </xf>
    <xf numFmtId="0" fontId="0" fillId="0" borderId="0" xfId="0" applyAlignment="1">
      <alignment vertical="center"/>
    </xf>
    <xf numFmtId="0" fontId="0" fillId="0" borderId="2" xfId="0" applyBorder="1" applyAlignment="1">
      <alignment vertical="center" wrapText="1"/>
    </xf>
    <xf numFmtId="0" fontId="0" fillId="0" borderId="0" xfId="0" applyAlignment="1">
      <alignment vertical="center" wrapText="1"/>
    </xf>
    <xf numFmtId="0" fontId="0" fillId="4" borderId="0" xfId="0" applyFill="1"/>
    <xf numFmtId="0" fontId="3" fillId="4" borderId="0" xfId="0" applyFont="1" applyFill="1" applyAlignment="1" applyProtection="1">
      <alignment horizontal="center" vertical="center" wrapText="1"/>
      <protection locked="0"/>
    </xf>
    <xf numFmtId="0" fontId="4" fillId="4" borderId="0" xfId="0" applyFont="1" applyFill="1" applyAlignment="1">
      <alignment horizontal="center" vertical="center" wrapText="1"/>
    </xf>
    <xf numFmtId="0" fontId="2" fillId="4" borderId="0" xfId="0" applyFont="1" applyFill="1" applyAlignment="1">
      <alignment horizontal="center"/>
    </xf>
    <xf numFmtId="0" fontId="0" fillId="0" borderId="5" xfId="0" applyBorder="1"/>
    <xf numFmtId="0" fontId="0" fillId="3" borderId="6" xfId="0" applyFill="1" applyBorder="1"/>
    <xf numFmtId="0" fontId="0" fillId="0" borderId="6" xfId="0" applyBorder="1"/>
    <xf numFmtId="0" fontId="0" fillId="0" borderId="7" xfId="0" applyBorder="1"/>
    <xf numFmtId="14" fontId="0" fillId="0" borderId="0" xfId="0" applyNumberFormat="1"/>
    <xf numFmtId="0" fontId="6" fillId="0" borderId="0" xfId="0" applyFont="1"/>
    <xf numFmtId="0" fontId="2" fillId="5" borderId="0" xfId="0" applyFont="1" applyFill="1" applyAlignment="1">
      <alignment horizontal="left"/>
    </xf>
    <xf numFmtId="0" fontId="2" fillId="0" borderId="0" xfId="0" applyFont="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204"/>
  <sheetViews>
    <sheetView tabSelected="1" zoomScaleNormal="100" workbookViewId="0">
      <selection activeCell="K11" sqref="K11"/>
    </sheetView>
  </sheetViews>
  <sheetFormatPr defaultRowHeight="15" x14ac:dyDescent="0.25"/>
  <cols>
    <col min="1" max="1" width="46" customWidth="1"/>
    <col min="2" max="2" width="7.5703125" customWidth="1"/>
    <col min="3" max="3" width="26.42578125" bestFit="1" customWidth="1"/>
    <col min="4" max="4" width="12.7109375" bestFit="1" customWidth="1"/>
    <col min="5" max="5" width="9.28515625" customWidth="1"/>
    <col min="6" max="6" width="18.85546875" customWidth="1"/>
    <col min="7" max="7" width="16.7109375" customWidth="1"/>
    <col min="9" max="9" width="65.42578125" bestFit="1" customWidth="1"/>
    <col min="11" max="11" width="17.7109375" bestFit="1" customWidth="1"/>
  </cols>
  <sheetData>
    <row r="1" spans="1:11" ht="18.75" customHeight="1" x14ac:dyDescent="0.3">
      <c r="A1" s="11" t="str">
        <f>I2</f>
        <v>230207_Solvent</v>
      </c>
      <c r="B1" s="11">
        <v>1</v>
      </c>
      <c r="C1" s="11" t="str">
        <f>$I$26&amp;"\SST\"&amp;$I$26&amp;"-001"</f>
        <v>230207\SST\230207-001</v>
      </c>
      <c r="D1" s="11" t="s">
        <v>0</v>
      </c>
      <c r="E1" s="11">
        <v>0</v>
      </c>
      <c r="F1" s="22" t="s">
        <v>1</v>
      </c>
      <c r="G1" s="22"/>
      <c r="H1" s="22"/>
      <c r="I1" s="14" t="s">
        <v>2</v>
      </c>
      <c r="J1" s="11" t="s">
        <v>3</v>
      </c>
      <c r="K1" s="11" t="s">
        <v>4</v>
      </c>
    </row>
    <row r="2" spans="1:11" ht="15" customHeight="1" x14ac:dyDescent="0.25">
      <c r="A2" s="11" t="str">
        <f>$I$5&amp;" Inj "&amp;J2</f>
        <v>230207_Cal 1 Inj 1</v>
      </c>
      <c r="B2" s="11">
        <v>4</v>
      </c>
      <c r="C2" s="11" t="str">
        <f>$I$26&amp;"\SST\"&amp;$I$26&amp;"-002"</f>
        <v>230207\SST\230207-002</v>
      </c>
      <c r="D2" s="11" t="s">
        <v>5</v>
      </c>
      <c r="E2" s="11">
        <v>0</v>
      </c>
      <c r="F2" s="22"/>
      <c r="G2" s="22"/>
      <c r="H2" s="22"/>
      <c r="I2" t="str">
        <f>I26&amp;"_Solvent"</f>
        <v>230207_Solvent</v>
      </c>
      <c r="J2" s="11">
        <v>1</v>
      </c>
      <c r="K2">
        <v>0</v>
      </c>
    </row>
    <row r="3" spans="1:11" ht="15" customHeight="1" x14ac:dyDescent="0.25">
      <c r="A3" s="11" t="str">
        <f>$I$5&amp;" Inj "&amp;J3</f>
        <v>230207_Cal 1 Inj 2</v>
      </c>
      <c r="B3" s="11">
        <v>4</v>
      </c>
      <c r="C3" s="11" t="str">
        <f>$I$26&amp;"\SST\"&amp;$I$26&amp;"-003"</f>
        <v>230207\SST\230207-003</v>
      </c>
      <c r="D3" s="11" t="s">
        <v>5</v>
      </c>
      <c r="E3" s="11">
        <v>0</v>
      </c>
      <c r="F3" s="22"/>
      <c r="G3" s="22"/>
      <c r="H3" s="22"/>
      <c r="I3" t="str">
        <f>I26&amp;"_DBlank"</f>
        <v>230207_DBlank</v>
      </c>
      <c r="J3" s="11">
        <v>2</v>
      </c>
      <c r="K3">
        <v>0</v>
      </c>
    </row>
    <row r="4" spans="1:11" ht="15" customHeight="1" x14ac:dyDescent="0.25">
      <c r="A4" s="11" t="str">
        <f>$I$11&amp;" Inj "&amp;J4</f>
        <v>230207_Cal 7 Inj 1</v>
      </c>
      <c r="B4" s="11">
        <v>10</v>
      </c>
      <c r="C4" s="11" t="str">
        <f>$I$26&amp;"\SST\"&amp;$I$26&amp;"-004"</f>
        <v>230207\SST\230207-004</v>
      </c>
      <c r="D4" s="11" t="s">
        <v>5</v>
      </c>
      <c r="E4" s="11">
        <v>0</v>
      </c>
      <c r="F4" s="22"/>
      <c r="G4" s="22"/>
      <c r="H4" s="22"/>
      <c r="I4" t="str">
        <f>I26&amp;"_Blank"</f>
        <v>230207_Blank</v>
      </c>
      <c r="J4" s="11">
        <v>1</v>
      </c>
      <c r="K4">
        <v>0</v>
      </c>
    </row>
    <row r="5" spans="1:11" ht="15" customHeight="1" x14ac:dyDescent="0.25">
      <c r="A5" s="11" t="str">
        <f t="shared" ref="A5:A9" si="0">$I$11&amp;" Inj "&amp;J5</f>
        <v>230207_Cal 7 Inj 2</v>
      </c>
      <c r="B5" s="11">
        <v>10</v>
      </c>
      <c r="C5" s="11" t="str">
        <f>$I$26&amp;"\SST\"&amp;$I$26&amp;"-005"</f>
        <v>230207\SST\230207-005</v>
      </c>
      <c r="D5" s="11" t="s">
        <v>5</v>
      </c>
      <c r="E5" s="11">
        <v>0</v>
      </c>
      <c r="F5" s="22"/>
      <c r="G5" s="22"/>
      <c r="H5" s="22"/>
      <c r="I5" t="str">
        <f>I26&amp;"_Cal 1"</f>
        <v>230207_Cal 1</v>
      </c>
      <c r="J5" s="11">
        <v>2</v>
      </c>
      <c r="K5">
        <v>1</v>
      </c>
    </row>
    <row r="6" spans="1:11" ht="15" customHeight="1" x14ac:dyDescent="0.25">
      <c r="A6" s="11" t="str">
        <f t="shared" si="0"/>
        <v>230207_Cal 7 Inj 3</v>
      </c>
      <c r="B6" s="11">
        <v>10</v>
      </c>
      <c r="C6" s="11" t="str">
        <f>$I$26&amp;"\SST\"&amp;$I$26&amp;"-006"</f>
        <v>230207\SST\230207-006</v>
      </c>
      <c r="D6" s="11" t="s">
        <v>5</v>
      </c>
      <c r="E6" s="11">
        <v>0</v>
      </c>
      <c r="F6" s="22"/>
      <c r="G6" s="22"/>
      <c r="H6" s="22"/>
      <c r="I6" t="str">
        <f>I26&amp;"_Cal 2"</f>
        <v>230207_Cal 2</v>
      </c>
      <c r="J6" s="11">
        <v>3</v>
      </c>
      <c r="K6">
        <v>2</v>
      </c>
    </row>
    <row r="7" spans="1:11" ht="15" customHeight="1" x14ac:dyDescent="0.25">
      <c r="A7" s="11" t="str">
        <f t="shared" si="0"/>
        <v>230207_Cal 7 Inj 4</v>
      </c>
      <c r="B7" s="11">
        <v>10</v>
      </c>
      <c r="C7" s="11" t="str">
        <f>$I$26&amp;"\SST\"&amp;$I$26&amp;"-007"</f>
        <v>230207\SST\230207-007</v>
      </c>
      <c r="D7" s="11" t="s">
        <v>5</v>
      </c>
      <c r="E7" s="11">
        <v>0</v>
      </c>
      <c r="F7" s="22"/>
      <c r="G7" s="22"/>
      <c r="H7" s="22"/>
      <c r="I7" t="str">
        <f>I26&amp;"_Cal 3"</f>
        <v>230207_Cal 3</v>
      </c>
      <c r="J7" s="11">
        <v>4</v>
      </c>
      <c r="K7">
        <v>10</v>
      </c>
    </row>
    <row r="8" spans="1:11" ht="15" customHeight="1" x14ac:dyDescent="0.25">
      <c r="A8" s="11" t="str">
        <f t="shared" si="0"/>
        <v>230207_Cal 7 Inj 5</v>
      </c>
      <c r="B8" s="11">
        <v>10</v>
      </c>
      <c r="C8" s="11" t="str">
        <f>$I$26&amp;"\SST\"&amp;$I$26&amp;"-008"</f>
        <v>230207\SST\230207-008</v>
      </c>
      <c r="D8" s="11" t="s">
        <v>5</v>
      </c>
      <c r="E8" s="11">
        <v>0</v>
      </c>
      <c r="F8" s="22"/>
      <c r="G8" s="22"/>
      <c r="H8" s="22"/>
      <c r="I8" t="str">
        <f>I26&amp;"_Cal 4"</f>
        <v>230207_Cal 4</v>
      </c>
      <c r="J8" s="11">
        <v>5</v>
      </c>
      <c r="K8">
        <v>50</v>
      </c>
    </row>
    <row r="9" spans="1:11" ht="15" customHeight="1" x14ac:dyDescent="0.25">
      <c r="A9" s="11" t="str">
        <f t="shared" si="0"/>
        <v>230207_Cal 7 Inj 6</v>
      </c>
      <c r="B9" s="11">
        <v>10</v>
      </c>
      <c r="C9" s="11" t="str">
        <f>$I$26&amp;"\SST\"&amp;$I$26&amp;"-009"</f>
        <v>230207\SST\230207-009</v>
      </c>
      <c r="D9" s="11" t="s">
        <v>5</v>
      </c>
      <c r="E9" s="11">
        <v>0</v>
      </c>
      <c r="F9" s="22"/>
      <c r="G9" s="22"/>
      <c r="H9" s="22"/>
      <c r="I9" t="str">
        <f>I26&amp;"_Cal 5"</f>
        <v>230207_Cal 5</v>
      </c>
      <c r="J9" s="11">
        <v>6</v>
      </c>
      <c r="K9">
        <v>100</v>
      </c>
    </row>
    <row r="10" spans="1:11" ht="15" customHeight="1" x14ac:dyDescent="0.25">
      <c r="A10" s="11" t="str">
        <f>I2</f>
        <v>230207_Solvent</v>
      </c>
      <c r="B10" s="11">
        <v>1</v>
      </c>
      <c r="C10" s="11" t="str">
        <f>$I$26&amp;"\SST\"&amp;$I$26&amp;"-010"</f>
        <v>230207\SST\230207-010</v>
      </c>
      <c r="D10" s="11" t="s">
        <v>0</v>
      </c>
      <c r="E10" s="11">
        <v>0</v>
      </c>
      <c r="F10" s="22"/>
      <c r="G10" s="22"/>
      <c r="H10" s="22"/>
      <c r="I10" t="str">
        <f>I26&amp;"_Cal 6"</f>
        <v>230207_Cal 6</v>
      </c>
      <c r="J10" s="11"/>
      <c r="K10">
        <v>250</v>
      </c>
    </row>
    <row r="11" spans="1:11" ht="15" customHeight="1" x14ac:dyDescent="0.25">
      <c r="A11" s="11" t="str">
        <f t="shared" ref="A11:A21" si="1">I2</f>
        <v>230207_Solvent</v>
      </c>
      <c r="B11" s="11">
        <v>12</v>
      </c>
      <c r="C11" s="11" t="str">
        <f>$I$26&amp;"\Samples\"&amp;$I$26&amp;"-001"</f>
        <v>230207\Samples\230207-001</v>
      </c>
      <c r="D11" s="11" t="s">
        <v>0</v>
      </c>
      <c r="E11" s="11">
        <v>0</v>
      </c>
      <c r="F11" s="22"/>
      <c r="G11" s="22"/>
      <c r="H11" s="22"/>
      <c r="I11" t="str">
        <f>I26&amp;"_Cal 7"</f>
        <v>230207_Cal 7</v>
      </c>
      <c r="J11" s="11"/>
      <c r="K11">
        <v>500</v>
      </c>
    </row>
    <row r="12" spans="1:11" ht="15" customHeight="1" x14ac:dyDescent="0.25">
      <c r="A12" s="11" t="str">
        <f t="shared" si="1"/>
        <v>230207_DBlank</v>
      </c>
      <c r="B12" s="11">
        <v>2</v>
      </c>
      <c r="C12" s="11" t="str">
        <f>$I$26&amp;"\Samples\"&amp;$I$26&amp;"-002"</f>
        <v>230207\Samples\230207-002</v>
      </c>
      <c r="D12" s="11" t="s">
        <v>6</v>
      </c>
      <c r="E12" s="11">
        <v>0</v>
      </c>
      <c r="F12" s="22"/>
      <c r="G12" s="22"/>
      <c r="H12" s="22"/>
      <c r="I12" s="1" t="str">
        <f>I26&amp;"_Cal 8"</f>
        <v>230207_Cal 8</v>
      </c>
      <c r="J12" s="11"/>
      <c r="K12">
        <v>1000</v>
      </c>
    </row>
    <row r="13" spans="1:11" ht="15" customHeight="1" x14ac:dyDescent="0.25">
      <c r="A13" s="11" t="str">
        <f t="shared" si="1"/>
        <v>230207_Blank</v>
      </c>
      <c r="B13" s="11">
        <v>3</v>
      </c>
      <c r="C13" s="11" t="str">
        <f>$I$26&amp;"\Samples\"&amp;$I$26&amp;"-003"</f>
        <v>230207\Samples\230207-003</v>
      </c>
      <c r="D13" s="11" t="s">
        <v>7</v>
      </c>
      <c r="E13" s="11">
        <v>0</v>
      </c>
      <c r="F13" s="22"/>
      <c r="G13" s="22"/>
      <c r="H13" s="22"/>
      <c r="I13" t="str">
        <f>I26&amp;"_QCL R1"</f>
        <v>230207_QCL R1</v>
      </c>
      <c r="J13" s="11" t="s">
        <v>8</v>
      </c>
      <c r="K13">
        <v>3</v>
      </c>
    </row>
    <row r="14" spans="1:11" ht="15" customHeight="1" x14ac:dyDescent="0.25">
      <c r="A14" s="11" t="str">
        <f t="shared" si="1"/>
        <v>230207_Cal 1</v>
      </c>
      <c r="B14" s="11">
        <v>4</v>
      </c>
      <c r="C14" s="11" t="str">
        <f>$I$26&amp;"\Samples\"&amp;$I$26&amp;"-004"</f>
        <v>230207\Samples\230207-004</v>
      </c>
      <c r="D14" s="11" t="s">
        <v>9</v>
      </c>
      <c r="E14" s="11">
        <f>K5</f>
        <v>1</v>
      </c>
      <c r="F14" s="22"/>
      <c r="G14" s="22"/>
      <c r="H14" s="22"/>
      <c r="I14" t="str">
        <f>I26&amp;"_QCL R2"</f>
        <v>230207_QCL R2</v>
      </c>
      <c r="J14" s="11" t="s">
        <v>10</v>
      </c>
      <c r="K14">
        <v>400</v>
      </c>
    </row>
    <row r="15" spans="1:11" ht="15" customHeight="1" x14ac:dyDescent="0.25">
      <c r="A15" s="11" t="str">
        <f t="shared" si="1"/>
        <v>230207_Cal 2</v>
      </c>
      <c r="B15" s="11">
        <v>5</v>
      </c>
      <c r="C15" s="11" t="str">
        <f>$I$26&amp;"\Samples\"&amp;$I$26&amp;"-005"</f>
        <v>230207\Samples\230207-005</v>
      </c>
      <c r="D15" s="11" t="s">
        <v>9</v>
      </c>
      <c r="E15" s="11">
        <f t="shared" ref="E15:E21" si="2">K6</f>
        <v>2</v>
      </c>
      <c r="F15" s="22"/>
      <c r="G15" s="22"/>
      <c r="H15" s="22"/>
      <c r="I15" t="str">
        <f>I26&amp;"_QCL R3"</f>
        <v>230207_QCL R3</v>
      </c>
      <c r="J15" s="11" t="s">
        <v>11</v>
      </c>
      <c r="K15">
        <v>800</v>
      </c>
    </row>
    <row r="16" spans="1:11" ht="15" customHeight="1" x14ac:dyDescent="0.25">
      <c r="A16" s="11" t="str">
        <f t="shared" si="1"/>
        <v>230207_Cal 3</v>
      </c>
      <c r="B16" s="11">
        <v>6</v>
      </c>
      <c r="C16" s="11" t="str">
        <f>$I$26&amp;"\Samples\"&amp;$I$26&amp;"-006"</f>
        <v>230207\Samples\230207-006</v>
      </c>
      <c r="D16" s="11" t="s">
        <v>9</v>
      </c>
      <c r="E16" s="11">
        <f t="shared" si="2"/>
        <v>10</v>
      </c>
      <c r="F16" s="22"/>
      <c r="G16" s="22"/>
      <c r="H16" s="22"/>
      <c r="I16" t="str">
        <f>I26&amp;"_QCL R4"</f>
        <v>230207_QCL R4</v>
      </c>
    </row>
    <row r="17" spans="1:12" ht="15" customHeight="1" x14ac:dyDescent="0.25">
      <c r="A17" s="11" t="str">
        <f t="shared" si="1"/>
        <v>230207_Cal 4</v>
      </c>
      <c r="B17" s="11">
        <v>7</v>
      </c>
      <c r="C17" s="11" t="str">
        <f>$I$26&amp;"\Samples\"&amp;$I$26&amp;"-007"</f>
        <v>230207\Samples\230207-007</v>
      </c>
      <c r="D17" s="11" t="s">
        <v>9</v>
      </c>
      <c r="E17" s="11">
        <f t="shared" si="2"/>
        <v>50</v>
      </c>
      <c r="F17" s="22"/>
      <c r="G17" s="22"/>
      <c r="H17" s="22"/>
      <c r="I17" t="str">
        <f>I26&amp;"_QCM R1"</f>
        <v>230207_QCM R1</v>
      </c>
    </row>
    <row r="18" spans="1:12" ht="15" customHeight="1" x14ac:dyDescent="0.25">
      <c r="A18" s="11" t="str">
        <f t="shared" si="1"/>
        <v>230207_Cal 5</v>
      </c>
      <c r="B18" s="11">
        <v>8</v>
      </c>
      <c r="C18" s="11" t="str">
        <f>$I$26&amp;"\Samples\"&amp;$I$26&amp;"-008"</f>
        <v>230207\Samples\230207-008</v>
      </c>
      <c r="D18" s="11" t="s">
        <v>9</v>
      </c>
      <c r="E18" s="11">
        <f t="shared" si="2"/>
        <v>100</v>
      </c>
      <c r="F18" s="22"/>
      <c r="G18" s="22"/>
      <c r="H18" s="22"/>
      <c r="I18" t="str">
        <f>I26&amp;"_QCM R2"</f>
        <v>230207_QCM R2</v>
      </c>
    </row>
    <row r="19" spans="1:12" ht="15" customHeight="1" x14ac:dyDescent="0.25">
      <c r="A19" s="11" t="str">
        <f t="shared" si="1"/>
        <v>230207_Cal 6</v>
      </c>
      <c r="B19" s="11">
        <v>9</v>
      </c>
      <c r="C19" s="11" t="str">
        <f>$I$26&amp;"\Samples\"&amp;$I$26&amp;"-009"</f>
        <v>230207\Samples\230207-009</v>
      </c>
      <c r="D19" s="11" t="s">
        <v>9</v>
      </c>
      <c r="E19" s="11">
        <f t="shared" si="2"/>
        <v>250</v>
      </c>
      <c r="F19" s="22"/>
      <c r="G19" s="22"/>
      <c r="H19" s="22"/>
      <c r="I19" t="str">
        <f>I26&amp;"_QCM R3"</f>
        <v>230207_QCM R3</v>
      </c>
    </row>
    <row r="20" spans="1:12" ht="15" customHeight="1" x14ac:dyDescent="0.25">
      <c r="A20" s="11" t="str">
        <f t="shared" si="1"/>
        <v>230207_Cal 7</v>
      </c>
      <c r="B20" s="11">
        <v>10</v>
      </c>
      <c r="C20" s="11" t="str">
        <f>$I$26&amp;"\Samples\"&amp;$I$26&amp;"-010"</f>
        <v>230207\Samples\230207-010</v>
      </c>
      <c r="D20" s="11" t="s">
        <v>9</v>
      </c>
      <c r="E20" s="11">
        <f t="shared" si="2"/>
        <v>500</v>
      </c>
      <c r="F20" s="22"/>
      <c r="G20" s="22"/>
      <c r="H20" s="22"/>
      <c r="I20" t="str">
        <f>I26&amp;"_QCM R4"</f>
        <v>230207_QCM R4</v>
      </c>
    </row>
    <row r="21" spans="1:12" ht="15" customHeight="1" x14ac:dyDescent="0.25">
      <c r="A21" s="11" t="str">
        <f t="shared" si="1"/>
        <v>230207_Cal 8</v>
      </c>
      <c r="B21" s="11">
        <v>11</v>
      </c>
      <c r="C21" s="11" t="str">
        <f>$I$26&amp;"\Samples\"&amp;$I$26&amp;"-011"</f>
        <v>230207\Samples\230207-011</v>
      </c>
      <c r="D21" s="11" t="s">
        <v>9</v>
      </c>
      <c r="E21" s="11">
        <f t="shared" si="2"/>
        <v>1000</v>
      </c>
      <c r="F21" s="22"/>
      <c r="G21" s="22"/>
      <c r="H21" s="22"/>
      <c r="I21" t="str">
        <f>I26&amp;"_QCH R1"</f>
        <v>230207_QCH R1</v>
      </c>
    </row>
    <row r="22" spans="1:12" ht="15" customHeight="1" x14ac:dyDescent="0.25">
      <c r="A22" s="11" t="str">
        <f>I2</f>
        <v>230207_Solvent</v>
      </c>
      <c r="B22" s="11">
        <v>12</v>
      </c>
      <c r="C22" s="11" t="str">
        <f>$I$26&amp;"\Samples\"&amp;$I$26&amp;"-012"</f>
        <v>230207\Samples\230207-012</v>
      </c>
      <c r="D22" s="11" t="s">
        <v>0</v>
      </c>
      <c r="E22" s="11">
        <f>K2</f>
        <v>0</v>
      </c>
      <c r="F22" s="22"/>
      <c r="G22" s="22"/>
      <c r="H22" s="22"/>
      <c r="I22" t="str">
        <f>I26&amp;"_QCH R2"</f>
        <v>230207_QCH R2</v>
      </c>
    </row>
    <row r="23" spans="1:12" ht="15" customHeight="1" x14ac:dyDescent="0.25">
      <c r="A23" s="12" t="str">
        <f>I13</f>
        <v>230207_QCL R1</v>
      </c>
      <c r="B23" s="11">
        <v>13</v>
      </c>
      <c r="C23" s="11" t="str">
        <f>$I$26&amp;"\Samples\"&amp;$I$26&amp;"-013"</f>
        <v>230207\Samples\230207-013</v>
      </c>
      <c r="D23" s="11" t="s">
        <v>12</v>
      </c>
      <c r="E23" s="11">
        <f>K13</f>
        <v>3</v>
      </c>
      <c r="F23" s="22"/>
      <c r="G23" s="22"/>
      <c r="H23" s="22"/>
      <c r="I23" t="str">
        <f>I26&amp;"_QCH R3"</f>
        <v>230207_QCH R3</v>
      </c>
    </row>
    <row r="24" spans="1:12" ht="15" customHeight="1" x14ac:dyDescent="0.25">
      <c r="A24" s="13">
        <f t="shared" ref="A24:A38" si="3">I30</f>
        <v>0</v>
      </c>
      <c r="B24" s="11">
        <v>19</v>
      </c>
      <c r="C24" s="11" t="str">
        <f>$I$26&amp;"\Samples\"&amp;$I$26&amp;"-014"</f>
        <v>230207\Samples\230207-014</v>
      </c>
      <c r="D24" s="11" t="s">
        <v>5</v>
      </c>
      <c r="E24" s="11">
        <v>0</v>
      </c>
      <c r="F24" s="22"/>
      <c r="G24" s="22"/>
      <c r="H24" s="22"/>
      <c r="I24" t="str">
        <f>I26&amp;"_QCH R4"</f>
        <v>230207_QCH R4</v>
      </c>
    </row>
    <row r="25" spans="1:12" x14ac:dyDescent="0.25">
      <c r="A25" s="13">
        <f t="shared" si="3"/>
        <v>0</v>
      </c>
      <c r="B25" s="11">
        <v>20</v>
      </c>
      <c r="C25" s="11" t="str">
        <f>$I$26&amp;"\Samples\"&amp;$I$26&amp;"-015"</f>
        <v>230207\Samples\230207-015</v>
      </c>
      <c r="D25" s="11" t="s">
        <v>5</v>
      </c>
      <c r="E25" s="11">
        <v>0</v>
      </c>
      <c r="F25" s="22"/>
      <c r="G25" s="22"/>
      <c r="H25" s="22"/>
    </row>
    <row r="26" spans="1:12" ht="15" customHeight="1" x14ac:dyDescent="0.3">
      <c r="A26" s="13">
        <f t="shared" si="3"/>
        <v>0</v>
      </c>
      <c r="B26" s="11">
        <v>21</v>
      </c>
      <c r="C26" s="11" t="str">
        <f>$I$26&amp;"\Samples\"&amp;$I$26&amp;"-016"</f>
        <v>230207\Samples\230207-016</v>
      </c>
      <c r="D26" s="11" t="s">
        <v>5</v>
      </c>
      <c r="E26" s="11">
        <v>0</v>
      </c>
      <c r="F26" s="22"/>
      <c r="G26" s="22"/>
      <c r="H26" s="22"/>
      <c r="I26" s="21">
        <v>230207</v>
      </c>
    </row>
    <row r="27" spans="1:12" ht="15" customHeight="1" x14ac:dyDescent="0.25">
      <c r="A27" s="13">
        <f t="shared" si="3"/>
        <v>0</v>
      </c>
      <c r="B27" s="11">
        <v>22</v>
      </c>
      <c r="C27" s="11" t="str">
        <f>$I$26&amp;"\Samples\"&amp;$I$26&amp;"-017"</f>
        <v>230207\Samples\230207-017</v>
      </c>
      <c r="D27" s="11" t="s">
        <v>5</v>
      </c>
      <c r="E27" s="11">
        <v>0</v>
      </c>
      <c r="F27" s="22"/>
      <c r="G27" s="22"/>
      <c r="H27" s="22"/>
      <c r="I27" s="2" t="str">
        <f>"test\"&amp;$I$26&amp;"\"&amp;$I$26&amp;"-001"</f>
        <v>test\230207\230207-001</v>
      </c>
    </row>
    <row r="28" spans="1:12" x14ac:dyDescent="0.25">
      <c r="A28" s="13">
        <f t="shared" si="3"/>
        <v>0</v>
      </c>
      <c r="B28" s="11">
        <v>23</v>
      </c>
      <c r="C28" s="11" t="str">
        <f>$I$26&amp;"\Samples\"&amp;$I$26&amp;"-018"</f>
        <v>230207\Samples\230207-018</v>
      </c>
      <c r="D28" s="11" t="s">
        <v>5</v>
      </c>
      <c r="E28" s="11">
        <v>0</v>
      </c>
      <c r="F28" s="22"/>
      <c r="G28" s="22"/>
      <c r="H28" s="22"/>
    </row>
    <row r="29" spans="1:12" ht="15" customHeight="1" x14ac:dyDescent="0.3">
      <c r="A29" s="13">
        <f t="shared" si="3"/>
        <v>0</v>
      </c>
      <c r="B29" s="11">
        <v>24</v>
      </c>
      <c r="C29" s="11" t="str">
        <f>$I$26&amp;"\Samples\"&amp;$I$26&amp;"-019"</f>
        <v>230207\Samples\230207-019</v>
      </c>
      <c r="D29" s="11" t="s">
        <v>5</v>
      </c>
      <c r="E29" s="11">
        <v>0</v>
      </c>
      <c r="F29" s="22"/>
      <c r="G29" s="22"/>
      <c r="H29" s="22"/>
      <c r="I29" s="14" t="s">
        <v>13</v>
      </c>
      <c r="J29" t="s">
        <v>14</v>
      </c>
      <c r="L29" t="s">
        <v>15</v>
      </c>
    </row>
    <row r="30" spans="1:12" ht="15" customHeight="1" x14ac:dyDescent="0.25">
      <c r="A30" s="13">
        <f t="shared" si="3"/>
        <v>0</v>
      </c>
      <c r="B30" s="11">
        <v>25</v>
      </c>
      <c r="C30" s="11" t="str">
        <f>$I$26&amp;"\Samples\"&amp;$I$26&amp;"-020"</f>
        <v>230207\Samples\230207-020</v>
      </c>
      <c r="D30" s="11" t="s">
        <v>5</v>
      </c>
      <c r="E30" s="11">
        <v>0</v>
      </c>
      <c r="F30" s="22"/>
      <c r="G30" s="22"/>
      <c r="H30" s="22"/>
      <c r="I30" s="3"/>
      <c r="J30">
        <v>19</v>
      </c>
      <c r="K30" t="s">
        <v>16</v>
      </c>
      <c r="L30">
        <v>1</v>
      </c>
    </row>
    <row r="31" spans="1:12" ht="15" customHeight="1" x14ac:dyDescent="0.25">
      <c r="A31" s="13">
        <f t="shared" si="3"/>
        <v>0</v>
      </c>
      <c r="B31" s="11">
        <v>26</v>
      </c>
      <c r="C31" s="11" t="str">
        <f>$I$26&amp;"\Samples\"&amp;$I$26&amp;"-021"</f>
        <v>230207\Samples\230207-021</v>
      </c>
      <c r="D31" s="11" t="s">
        <v>5</v>
      </c>
      <c r="E31" s="11">
        <v>0</v>
      </c>
      <c r="F31" s="22"/>
      <c r="G31" s="22"/>
      <c r="H31" s="22"/>
      <c r="I31" s="3"/>
      <c r="J31">
        <v>20</v>
      </c>
      <c r="L31">
        <v>2</v>
      </c>
    </row>
    <row r="32" spans="1:12" ht="15" customHeight="1" x14ac:dyDescent="0.25">
      <c r="A32" s="13">
        <f t="shared" si="3"/>
        <v>0</v>
      </c>
      <c r="B32" s="11">
        <v>27</v>
      </c>
      <c r="C32" s="11" t="str">
        <f>$I$26&amp;"\Samples\"&amp;$I$26&amp;"-022"</f>
        <v>230207\Samples\230207-022</v>
      </c>
      <c r="D32" s="11" t="s">
        <v>5</v>
      </c>
      <c r="E32" s="11">
        <v>0</v>
      </c>
      <c r="F32" s="22"/>
      <c r="G32" s="22"/>
      <c r="H32" s="22"/>
      <c r="I32" s="3"/>
      <c r="J32">
        <v>21</v>
      </c>
      <c r="L32">
        <v>3</v>
      </c>
    </row>
    <row r="33" spans="1:12" ht="15" customHeight="1" x14ac:dyDescent="0.25">
      <c r="A33" s="13">
        <f t="shared" si="3"/>
        <v>0</v>
      </c>
      <c r="B33" s="11">
        <v>28</v>
      </c>
      <c r="C33" s="11" t="str">
        <f>$I$26&amp;"\Samples\"&amp;$I$26&amp;"-023"</f>
        <v>230207\Samples\230207-023</v>
      </c>
      <c r="D33" s="11" t="s">
        <v>5</v>
      </c>
      <c r="E33" s="11">
        <v>0</v>
      </c>
      <c r="F33" s="22"/>
      <c r="G33" s="22"/>
      <c r="H33" s="22"/>
      <c r="I33" s="3"/>
      <c r="J33">
        <v>22</v>
      </c>
      <c r="L33">
        <v>4</v>
      </c>
    </row>
    <row r="34" spans="1:12" ht="15" customHeight="1" x14ac:dyDescent="0.25">
      <c r="A34" s="13">
        <f t="shared" si="3"/>
        <v>0</v>
      </c>
      <c r="B34" s="11">
        <v>29</v>
      </c>
      <c r="C34" s="11" t="str">
        <f>$I$26&amp;"\Samples\"&amp;$I$26&amp;"-024"</f>
        <v>230207\Samples\230207-024</v>
      </c>
      <c r="D34" s="11" t="s">
        <v>5</v>
      </c>
      <c r="E34" s="11">
        <v>0</v>
      </c>
      <c r="F34" s="22"/>
      <c r="G34" s="22"/>
      <c r="H34" s="22"/>
      <c r="I34" s="3"/>
      <c r="J34">
        <v>23</v>
      </c>
      <c r="L34">
        <v>5</v>
      </c>
    </row>
    <row r="35" spans="1:12" ht="15" customHeight="1" x14ac:dyDescent="0.25">
      <c r="A35" s="13">
        <f t="shared" si="3"/>
        <v>0</v>
      </c>
      <c r="B35" s="11">
        <v>30</v>
      </c>
      <c r="C35" s="11" t="str">
        <f>$I$26&amp;"\Samples\"&amp;$I$26&amp;"-025"</f>
        <v>230207\Samples\230207-025</v>
      </c>
      <c r="D35" s="11" t="s">
        <v>5</v>
      </c>
      <c r="E35" s="11">
        <v>0</v>
      </c>
      <c r="F35" s="22"/>
      <c r="G35" s="22"/>
      <c r="H35" s="22"/>
      <c r="I35" s="4"/>
      <c r="J35" s="1">
        <v>24</v>
      </c>
      <c r="L35">
        <v>6</v>
      </c>
    </row>
    <row r="36" spans="1:12" ht="15" customHeight="1" x14ac:dyDescent="0.25">
      <c r="A36" s="13">
        <f t="shared" si="3"/>
        <v>0</v>
      </c>
      <c r="B36" s="11">
        <v>31</v>
      </c>
      <c r="C36" s="11" t="str">
        <f>$I$26&amp;"\Samples\"&amp;$I$26&amp;"-026"</f>
        <v>230207\Samples\230207-026</v>
      </c>
      <c r="D36" s="11" t="s">
        <v>5</v>
      </c>
      <c r="E36" s="11">
        <v>0</v>
      </c>
      <c r="F36" s="22"/>
      <c r="G36" s="22"/>
      <c r="H36" s="22"/>
      <c r="I36" s="3"/>
      <c r="J36">
        <v>25</v>
      </c>
      <c r="L36">
        <v>7</v>
      </c>
    </row>
    <row r="37" spans="1:12" x14ac:dyDescent="0.25">
      <c r="A37" s="13">
        <f t="shared" si="3"/>
        <v>0</v>
      </c>
      <c r="B37" s="11">
        <v>32</v>
      </c>
      <c r="C37" s="11" t="str">
        <f>$I$26&amp;"\Samples\"&amp;$I$26&amp;"-027"</f>
        <v>230207\Samples\230207-027</v>
      </c>
      <c r="D37" s="11" t="s">
        <v>5</v>
      </c>
      <c r="E37" s="11">
        <v>0</v>
      </c>
      <c r="I37" s="3"/>
      <c r="J37">
        <v>26</v>
      </c>
      <c r="L37">
        <v>8</v>
      </c>
    </row>
    <row r="38" spans="1:12" x14ac:dyDescent="0.25">
      <c r="A38" s="13">
        <f t="shared" si="3"/>
        <v>0</v>
      </c>
      <c r="B38" s="11">
        <v>33</v>
      </c>
      <c r="C38" s="11" t="str">
        <f>$I$26&amp;"\Samples\"&amp;$I$26&amp;"-028"</f>
        <v>230207\Samples\230207-028</v>
      </c>
      <c r="D38" s="11" t="s">
        <v>5</v>
      </c>
      <c r="E38" s="11">
        <v>0</v>
      </c>
      <c r="I38" s="3"/>
      <c r="J38">
        <v>27</v>
      </c>
      <c r="L38">
        <v>9</v>
      </c>
    </row>
    <row r="39" spans="1:12" x14ac:dyDescent="0.25">
      <c r="A39" s="12" t="str">
        <f>I17</f>
        <v>230207_QCM R1</v>
      </c>
      <c r="B39" s="11">
        <v>15</v>
      </c>
      <c r="C39" s="11" t="str">
        <f>$I$26&amp;"\Samples\"&amp;$I$26&amp;"-029"</f>
        <v>230207\Samples\230207-029</v>
      </c>
      <c r="D39" s="11" t="s">
        <v>12</v>
      </c>
      <c r="E39" s="11">
        <f>K14</f>
        <v>400</v>
      </c>
      <c r="I39" s="3"/>
      <c r="J39">
        <v>28</v>
      </c>
      <c r="L39">
        <v>10</v>
      </c>
    </row>
    <row r="40" spans="1:12" x14ac:dyDescent="0.25">
      <c r="A40" s="13">
        <f t="shared" ref="A40:A54" si="4">I45</f>
        <v>0</v>
      </c>
      <c r="B40" s="11">
        <v>34</v>
      </c>
      <c r="C40" s="11" t="str">
        <f>$I$26&amp;"\Samples\"&amp;$I$26&amp;"-030"</f>
        <v>230207\Samples\230207-030</v>
      </c>
      <c r="D40" s="11" t="s">
        <v>5</v>
      </c>
      <c r="E40" s="11">
        <v>0</v>
      </c>
      <c r="I40" s="3"/>
      <c r="J40">
        <v>29</v>
      </c>
      <c r="L40">
        <v>11</v>
      </c>
    </row>
    <row r="41" spans="1:12" x14ac:dyDescent="0.25">
      <c r="A41" s="13">
        <f t="shared" si="4"/>
        <v>0</v>
      </c>
      <c r="B41" s="11">
        <v>35</v>
      </c>
      <c r="C41" s="11" t="str">
        <f>$I$26&amp;"\Samples\"&amp;$I$26&amp;"-031"</f>
        <v>230207\Samples\230207-031</v>
      </c>
      <c r="D41" s="11" t="s">
        <v>5</v>
      </c>
      <c r="E41" s="11">
        <v>0</v>
      </c>
      <c r="I41" s="3"/>
      <c r="J41">
        <v>30</v>
      </c>
      <c r="L41">
        <v>12</v>
      </c>
    </row>
    <row r="42" spans="1:12" x14ac:dyDescent="0.25">
      <c r="A42" s="13">
        <f t="shared" si="4"/>
        <v>0</v>
      </c>
      <c r="B42" s="11">
        <v>36</v>
      </c>
      <c r="C42" s="11" t="str">
        <f>$I$26&amp;"\Samples\"&amp;$I$26&amp;"-032"</f>
        <v>230207\Samples\230207-032</v>
      </c>
      <c r="D42" s="11" t="s">
        <v>5</v>
      </c>
      <c r="E42" s="11">
        <v>0</v>
      </c>
      <c r="I42" s="3"/>
      <c r="J42">
        <v>31</v>
      </c>
      <c r="L42">
        <v>13</v>
      </c>
    </row>
    <row r="43" spans="1:12" x14ac:dyDescent="0.25">
      <c r="A43" s="13">
        <f t="shared" si="4"/>
        <v>0</v>
      </c>
      <c r="B43" s="11">
        <v>37</v>
      </c>
      <c r="C43" s="11" t="str">
        <f>$I$26&amp;"\Samples\"&amp;$I$26&amp;"-033"</f>
        <v>230207\Samples\230207-033</v>
      </c>
      <c r="D43" s="11" t="s">
        <v>5</v>
      </c>
      <c r="E43" s="11">
        <v>0</v>
      </c>
      <c r="I43" s="3"/>
      <c r="J43">
        <v>32</v>
      </c>
      <c r="L43">
        <v>14</v>
      </c>
    </row>
    <row r="44" spans="1:12" x14ac:dyDescent="0.25">
      <c r="A44" s="13">
        <f t="shared" si="4"/>
        <v>0</v>
      </c>
      <c r="B44" s="11">
        <v>38</v>
      </c>
      <c r="C44" s="11" t="str">
        <f>$I$26&amp;"\Samples\"&amp;$I$26&amp;"-034"</f>
        <v>230207\Samples\230207-034</v>
      </c>
      <c r="D44" s="11" t="s">
        <v>5</v>
      </c>
      <c r="E44" s="11">
        <v>0</v>
      </c>
      <c r="I44" s="3"/>
      <c r="J44">
        <v>33</v>
      </c>
      <c r="L44">
        <v>15</v>
      </c>
    </row>
    <row r="45" spans="1:12" x14ac:dyDescent="0.25">
      <c r="A45" s="13">
        <f t="shared" si="4"/>
        <v>0</v>
      </c>
      <c r="B45" s="11">
        <v>39</v>
      </c>
      <c r="C45" s="11" t="str">
        <f>$I$26&amp;"\Samples\"&amp;$I$26&amp;"-035"</f>
        <v>230207\Samples\230207-035</v>
      </c>
      <c r="D45" s="11" t="s">
        <v>5</v>
      </c>
      <c r="E45" s="11">
        <v>0</v>
      </c>
      <c r="J45">
        <v>34</v>
      </c>
      <c r="L45">
        <v>16</v>
      </c>
    </row>
    <row r="46" spans="1:12" x14ac:dyDescent="0.25">
      <c r="A46" s="13">
        <f t="shared" si="4"/>
        <v>0</v>
      </c>
      <c r="B46" s="11">
        <v>40</v>
      </c>
      <c r="C46" s="11" t="str">
        <f>$I$26&amp;"\Samples\"&amp;$I$26&amp;"-036"</f>
        <v>230207\Samples\230207-036</v>
      </c>
      <c r="D46" s="11" t="s">
        <v>5</v>
      </c>
      <c r="E46" s="11">
        <v>0</v>
      </c>
      <c r="J46">
        <v>35</v>
      </c>
      <c r="L46">
        <v>17</v>
      </c>
    </row>
    <row r="47" spans="1:12" x14ac:dyDescent="0.25">
      <c r="A47" s="13">
        <f t="shared" si="4"/>
        <v>0</v>
      </c>
      <c r="B47" s="11">
        <v>41</v>
      </c>
      <c r="C47" s="11" t="str">
        <f>$I$26&amp;"\Samples\"&amp;$I$26&amp;"-037"</f>
        <v>230207\Samples\230207-037</v>
      </c>
      <c r="D47" s="11" t="s">
        <v>5</v>
      </c>
      <c r="E47" s="11">
        <v>0</v>
      </c>
      <c r="I47" s="1"/>
      <c r="J47" s="1">
        <v>36</v>
      </c>
      <c r="L47">
        <v>18</v>
      </c>
    </row>
    <row r="48" spans="1:12" x14ac:dyDescent="0.25">
      <c r="A48" s="13">
        <f t="shared" si="4"/>
        <v>0</v>
      </c>
      <c r="B48" s="11">
        <v>42</v>
      </c>
      <c r="C48" s="11" t="str">
        <f>$I$26&amp;"\Samples\"&amp;$I$26&amp;"-038"</f>
        <v>230207\Samples\230207-038</v>
      </c>
      <c r="D48" s="11" t="s">
        <v>5</v>
      </c>
      <c r="E48" s="11">
        <v>0</v>
      </c>
      <c r="J48">
        <v>37</v>
      </c>
      <c r="L48">
        <v>19</v>
      </c>
    </row>
    <row r="49" spans="1:12" x14ac:dyDescent="0.25">
      <c r="A49" s="13">
        <f t="shared" si="4"/>
        <v>0</v>
      </c>
      <c r="B49" s="11">
        <v>43</v>
      </c>
      <c r="C49" s="11" t="str">
        <f>$I$26&amp;"\Samples\"&amp;$I$26&amp;"-039"</f>
        <v>230207\Samples\230207-039</v>
      </c>
      <c r="D49" s="11" t="s">
        <v>5</v>
      </c>
      <c r="E49" s="11">
        <v>0</v>
      </c>
      <c r="J49">
        <v>38</v>
      </c>
      <c r="L49">
        <v>20</v>
      </c>
    </row>
    <row r="50" spans="1:12" x14ac:dyDescent="0.25">
      <c r="A50" s="13">
        <f t="shared" si="4"/>
        <v>0</v>
      </c>
      <c r="B50" s="11">
        <v>44</v>
      </c>
      <c r="C50" s="11" t="str">
        <f>$I$26&amp;"\Samples\"&amp;$I$26&amp;"-040"</f>
        <v>230207\Samples\230207-040</v>
      </c>
      <c r="D50" s="11" t="s">
        <v>5</v>
      </c>
      <c r="E50" s="11">
        <v>0</v>
      </c>
      <c r="J50">
        <v>39</v>
      </c>
      <c r="L50">
        <v>21</v>
      </c>
    </row>
    <row r="51" spans="1:12" x14ac:dyDescent="0.25">
      <c r="A51" s="13">
        <f t="shared" si="4"/>
        <v>0</v>
      </c>
      <c r="B51" s="11">
        <v>45</v>
      </c>
      <c r="C51" s="11" t="str">
        <f>$I$26&amp;"\Samples\"&amp;$I$26&amp;"-041"</f>
        <v>230207\Samples\230207-041</v>
      </c>
      <c r="D51" s="11" t="s">
        <v>5</v>
      </c>
      <c r="E51" s="11">
        <v>0</v>
      </c>
      <c r="J51">
        <v>40</v>
      </c>
      <c r="L51">
        <v>22</v>
      </c>
    </row>
    <row r="52" spans="1:12" x14ac:dyDescent="0.25">
      <c r="A52" s="13">
        <f t="shared" si="4"/>
        <v>0</v>
      </c>
      <c r="B52" s="11">
        <v>46</v>
      </c>
      <c r="C52" s="11" t="str">
        <f>$I$26&amp;"\Samples\"&amp;$I$26&amp;"-042"</f>
        <v>230207\Samples\230207-042</v>
      </c>
      <c r="D52" s="11" t="s">
        <v>5</v>
      </c>
      <c r="E52" s="11">
        <v>0</v>
      </c>
      <c r="J52">
        <v>41</v>
      </c>
      <c r="L52">
        <v>23</v>
      </c>
    </row>
    <row r="53" spans="1:12" x14ac:dyDescent="0.25">
      <c r="A53" s="13">
        <f t="shared" si="4"/>
        <v>0</v>
      </c>
      <c r="B53" s="11">
        <v>47</v>
      </c>
      <c r="C53" s="11" t="str">
        <f>$I$26&amp;"\Samples\"&amp;$I$26&amp;"-043"</f>
        <v>230207\Samples\230207-043</v>
      </c>
      <c r="D53" s="11" t="s">
        <v>5</v>
      </c>
      <c r="E53" s="11">
        <v>0</v>
      </c>
      <c r="J53">
        <v>42</v>
      </c>
      <c r="L53">
        <v>24</v>
      </c>
    </row>
    <row r="54" spans="1:12" x14ac:dyDescent="0.25">
      <c r="A54" s="13">
        <f t="shared" si="4"/>
        <v>0</v>
      </c>
      <c r="B54" s="11">
        <v>48</v>
      </c>
      <c r="C54" s="11" t="str">
        <f>$I$26&amp;"\Samples\"&amp;$I$26&amp;"-044"</f>
        <v>230207\Samples\230207-044</v>
      </c>
      <c r="D54" s="11" t="s">
        <v>5</v>
      </c>
      <c r="E54" s="11">
        <v>0</v>
      </c>
      <c r="J54">
        <v>43</v>
      </c>
      <c r="L54">
        <v>25</v>
      </c>
    </row>
    <row r="55" spans="1:12" x14ac:dyDescent="0.25">
      <c r="A55" s="12" t="str">
        <f>I21</f>
        <v>230207_QCH R1</v>
      </c>
      <c r="B55" s="11">
        <v>17</v>
      </c>
      <c r="C55" s="11" t="str">
        <f>$I$26&amp;"\Samples\"&amp;$I$26&amp;"-045"</f>
        <v>230207\Samples\230207-045</v>
      </c>
      <c r="D55" s="11" t="s">
        <v>12</v>
      </c>
      <c r="E55" s="11">
        <f>K15</f>
        <v>800</v>
      </c>
      <c r="J55">
        <v>44</v>
      </c>
      <c r="L55">
        <v>26</v>
      </c>
    </row>
    <row r="56" spans="1:12" x14ac:dyDescent="0.25">
      <c r="A56" s="13">
        <f t="shared" ref="A56:A68" si="5">I60</f>
        <v>0</v>
      </c>
      <c r="B56" s="11">
        <v>49</v>
      </c>
      <c r="C56" s="11" t="str">
        <f>$I$26&amp;"\Samples\"&amp;$I$26&amp;"-046"</f>
        <v>230207\Samples\230207-046</v>
      </c>
      <c r="D56" s="11" t="s">
        <v>5</v>
      </c>
      <c r="E56" s="11">
        <v>0</v>
      </c>
      <c r="J56">
        <v>45</v>
      </c>
      <c r="L56">
        <v>27</v>
      </c>
    </row>
    <row r="57" spans="1:12" x14ac:dyDescent="0.25">
      <c r="A57" s="13">
        <f t="shared" si="5"/>
        <v>0</v>
      </c>
      <c r="B57" s="11">
        <v>50</v>
      </c>
      <c r="C57" s="11" t="str">
        <f>$I$26&amp;"\Samples\"&amp;$I$26&amp;"-047"</f>
        <v>230207\Samples\230207-047</v>
      </c>
      <c r="D57" s="11" t="s">
        <v>5</v>
      </c>
      <c r="E57" s="11">
        <v>0</v>
      </c>
      <c r="J57">
        <v>46</v>
      </c>
      <c r="L57">
        <v>28</v>
      </c>
    </row>
    <row r="58" spans="1:12" x14ac:dyDescent="0.25">
      <c r="A58" s="13">
        <f t="shared" si="5"/>
        <v>0</v>
      </c>
      <c r="B58" s="11">
        <v>51</v>
      </c>
      <c r="C58" s="11" t="str">
        <f>$I$26&amp;"\Samples\"&amp;$I$26&amp;"-048"</f>
        <v>230207\Samples\230207-048</v>
      </c>
      <c r="D58" s="11" t="s">
        <v>5</v>
      </c>
      <c r="E58" s="11">
        <v>0</v>
      </c>
      <c r="J58">
        <v>47</v>
      </c>
      <c r="L58">
        <v>29</v>
      </c>
    </row>
    <row r="59" spans="1:12" x14ac:dyDescent="0.25">
      <c r="A59" s="13">
        <f t="shared" si="5"/>
        <v>0</v>
      </c>
      <c r="B59" s="11">
        <v>52</v>
      </c>
      <c r="C59" s="11" t="str">
        <f>$I$26&amp;"\Samples\"&amp;$I$26&amp;"-049"</f>
        <v>230207\Samples\230207-049</v>
      </c>
      <c r="D59" s="11" t="s">
        <v>5</v>
      </c>
      <c r="E59" s="11">
        <v>0</v>
      </c>
      <c r="I59" s="1"/>
      <c r="J59" s="1">
        <v>48</v>
      </c>
      <c r="L59">
        <v>30</v>
      </c>
    </row>
    <row r="60" spans="1:12" x14ac:dyDescent="0.25">
      <c r="A60" s="13">
        <f t="shared" si="5"/>
        <v>0</v>
      </c>
      <c r="B60" s="11">
        <v>53</v>
      </c>
      <c r="C60" s="11" t="str">
        <f>$I$26&amp;"\Samples\"&amp;$I$26&amp;"-050"</f>
        <v>230207\Samples\230207-050</v>
      </c>
      <c r="D60" s="11" t="s">
        <v>5</v>
      </c>
      <c r="E60" s="11">
        <v>0</v>
      </c>
      <c r="I60" s="3"/>
      <c r="J60">
        <v>49</v>
      </c>
      <c r="L60">
        <v>31</v>
      </c>
    </row>
    <row r="61" spans="1:12" x14ac:dyDescent="0.25">
      <c r="A61" s="13">
        <f t="shared" si="5"/>
        <v>0</v>
      </c>
      <c r="B61" s="11">
        <v>54</v>
      </c>
      <c r="C61" s="11" t="str">
        <f>$I$26&amp;"\Samples\"&amp;$I$26&amp;"-051"</f>
        <v>230207\Samples\230207-051</v>
      </c>
      <c r="D61" s="11" t="s">
        <v>5</v>
      </c>
      <c r="E61" s="11">
        <v>0</v>
      </c>
      <c r="I61" s="3"/>
      <c r="J61">
        <v>50</v>
      </c>
      <c r="L61">
        <v>32</v>
      </c>
    </row>
    <row r="62" spans="1:12" x14ac:dyDescent="0.25">
      <c r="A62" s="13">
        <f t="shared" si="5"/>
        <v>0</v>
      </c>
      <c r="B62" s="11">
        <v>55</v>
      </c>
      <c r="C62" s="11" t="str">
        <f>$I$26&amp;"\Samples\"&amp;$I$26&amp;"-052"</f>
        <v>230207\Samples\230207-052</v>
      </c>
      <c r="D62" s="11" t="s">
        <v>5</v>
      </c>
      <c r="E62" s="11">
        <v>0</v>
      </c>
      <c r="I62" s="3"/>
      <c r="J62">
        <v>51</v>
      </c>
      <c r="L62">
        <v>33</v>
      </c>
    </row>
    <row r="63" spans="1:12" x14ac:dyDescent="0.25">
      <c r="A63" s="13">
        <f t="shared" si="5"/>
        <v>0</v>
      </c>
      <c r="B63" s="11">
        <v>56</v>
      </c>
      <c r="C63" s="11" t="str">
        <f>$I$26&amp;"\Samples\"&amp;$I$26&amp;"-053"</f>
        <v>230207\Samples\230207-053</v>
      </c>
      <c r="D63" s="11" t="s">
        <v>5</v>
      </c>
      <c r="E63" s="11">
        <v>0</v>
      </c>
      <c r="I63" s="3"/>
      <c r="J63">
        <v>52</v>
      </c>
      <c r="L63">
        <v>34</v>
      </c>
    </row>
    <row r="64" spans="1:12" x14ac:dyDescent="0.25">
      <c r="A64" s="13">
        <f t="shared" si="5"/>
        <v>0</v>
      </c>
      <c r="B64" s="11">
        <v>57</v>
      </c>
      <c r="C64" s="11" t="str">
        <f>$I$26&amp;"\Samples\"&amp;$I$26&amp;"-054"</f>
        <v>230207\Samples\230207-054</v>
      </c>
      <c r="D64" s="11" t="s">
        <v>5</v>
      </c>
      <c r="E64" s="11">
        <v>0</v>
      </c>
      <c r="I64" s="3"/>
      <c r="J64">
        <v>53</v>
      </c>
      <c r="L64">
        <v>35</v>
      </c>
    </row>
    <row r="65" spans="1:12" x14ac:dyDescent="0.25">
      <c r="A65" s="13">
        <f t="shared" si="5"/>
        <v>0</v>
      </c>
      <c r="B65" s="11">
        <v>58</v>
      </c>
      <c r="C65" s="11" t="str">
        <f>$I$26&amp;"\Samples\"&amp;$I$26&amp;"-055"</f>
        <v>230207\Samples\230207-055</v>
      </c>
      <c r="D65" s="11" t="s">
        <v>5</v>
      </c>
      <c r="E65" s="11">
        <v>0</v>
      </c>
      <c r="I65" s="3"/>
      <c r="J65">
        <v>54</v>
      </c>
      <c r="L65">
        <v>36</v>
      </c>
    </row>
    <row r="66" spans="1:12" x14ac:dyDescent="0.25">
      <c r="A66" s="13">
        <f t="shared" si="5"/>
        <v>0</v>
      </c>
      <c r="B66" s="11">
        <v>59</v>
      </c>
      <c r="C66" s="11" t="str">
        <f>$I$26&amp;"\Samples\"&amp;$I$26&amp;"-056"</f>
        <v>230207\Samples\230207-056</v>
      </c>
      <c r="D66" s="11" t="s">
        <v>5</v>
      </c>
      <c r="E66" s="11">
        <v>0</v>
      </c>
      <c r="I66" s="3"/>
      <c r="J66">
        <v>55</v>
      </c>
      <c r="L66">
        <v>37</v>
      </c>
    </row>
    <row r="67" spans="1:12" x14ac:dyDescent="0.25">
      <c r="A67" s="13">
        <f t="shared" si="5"/>
        <v>0</v>
      </c>
      <c r="B67" s="11">
        <v>60</v>
      </c>
      <c r="C67" s="11" t="str">
        <f>$I$26&amp;"\Samples\"&amp;$I$26&amp;"-057"</f>
        <v>230207\Samples\230207-057</v>
      </c>
      <c r="D67" s="11" t="s">
        <v>5</v>
      </c>
      <c r="E67" s="11">
        <v>0</v>
      </c>
      <c r="I67" s="3"/>
      <c r="J67">
        <v>56</v>
      </c>
      <c r="L67">
        <v>38</v>
      </c>
    </row>
    <row r="68" spans="1:12" x14ac:dyDescent="0.25">
      <c r="A68" s="13">
        <f t="shared" si="5"/>
        <v>0</v>
      </c>
      <c r="B68" s="11">
        <v>61</v>
      </c>
      <c r="C68" s="11" t="str">
        <f>$I$26&amp;"\Samples\"&amp;$I$26&amp;"-058"</f>
        <v>230207\Samples\230207-058</v>
      </c>
      <c r="D68" s="11" t="s">
        <v>5</v>
      </c>
      <c r="E68" s="11">
        <v>0</v>
      </c>
      <c r="I68" s="3"/>
      <c r="J68">
        <v>57</v>
      </c>
      <c r="L68">
        <v>39</v>
      </c>
    </row>
    <row r="69" spans="1:12" x14ac:dyDescent="0.25">
      <c r="A69" s="12" t="str">
        <f>I14</f>
        <v>230207_QCL R2</v>
      </c>
      <c r="B69" s="11">
        <v>14</v>
      </c>
      <c r="C69" s="11" t="str">
        <f>$I$26&amp;"\Samples\"&amp;$I$26&amp;"-059"</f>
        <v>230207\Samples\230207-059</v>
      </c>
      <c r="D69" s="11" t="s">
        <v>12</v>
      </c>
      <c r="E69" s="11">
        <f>K13</f>
        <v>3</v>
      </c>
      <c r="I69" s="3"/>
      <c r="J69">
        <v>58</v>
      </c>
      <c r="L69">
        <v>40</v>
      </c>
    </row>
    <row r="70" spans="1:12" x14ac:dyDescent="0.25">
      <c r="A70" s="13">
        <f t="shared" ref="A70:A86" si="6">I73</f>
        <v>0</v>
      </c>
      <c r="B70" s="11">
        <v>62</v>
      </c>
      <c r="C70" s="11" t="str">
        <f>$I$26&amp;"\Samples\"&amp;$I$26&amp;"-060"</f>
        <v>230207\Samples\230207-060</v>
      </c>
      <c r="D70" s="11" t="s">
        <v>5</v>
      </c>
      <c r="E70" s="11">
        <v>0</v>
      </c>
      <c r="I70" s="3"/>
      <c r="J70">
        <v>59</v>
      </c>
      <c r="L70">
        <v>41</v>
      </c>
    </row>
    <row r="71" spans="1:12" x14ac:dyDescent="0.25">
      <c r="A71" s="13">
        <f t="shared" si="6"/>
        <v>0</v>
      </c>
      <c r="B71" s="11">
        <v>63</v>
      </c>
      <c r="C71" s="11" t="str">
        <f>$I$26&amp;"\Samples\"&amp;$I$26&amp;"-061"</f>
        <v>230207\Samples\230207-061</v>
      </c>
      <c r="D71" s="11" t="s">
        <v>5</v>
      </c>
      <c r="E71" s="11">
        <v>0</v>
      </c>
      <c r="I71" s="4"/>
      <c r="J71" s="1">
        <v>60</v>
      </c>
      <c r="L71">
        <v>42</v>
      </c>
    </row>
    <row r="72" spans="1:12" x14ac:dyDescent="0.25">
      <c r="A72" s="13">
        <f t="shared" si="6"/>
        <v>0</v>
      </c>
      <c r="B72" s="11">
        <v>64</v>
      </c>
      <c r="C72" s="11" t="str">
        <f>$I$26&amp;"\Samples\"&amp;$I$26&amp;"-062"</f>
        <v>230207\Samples\230207-062</v>
      </c>
      <c r="D72" s="11" t="s">
        <v>5</v>
      </c>
      <c r="E72" s="11">
        <v>0</v>
      </c>
      <c r="I72" s="3"/>
      <c r="J72">
        <v>61</v>
      </c>
      <c r="L72">
        <v>43</v>
      </c>
    </row>
    <row r="73" spans="1:12" x14ac:dyDescent="0.25">
      <c r="A73" s="13">
        <f t="shared" si="6"/>
        <v>0</v>
      </c>
      <c r="B73" s="11">
        <v>65</v>
      </c>
      <c r="C73" s="11" t="str">
        <f>$I$26&amp;"\Samples\"&amp;$I$26&amp;"-063"</f>
        <v>230207\Samples\230207-063</v>
      </c>
      <c r="D73" s="11" t="s">
        <v>5</v>
      </c>
      <c r="E73" s="11">
        <v>0</v>
      </c>
      <c r="J73">
        <v>62</v>
      </c>
      <c r="L73">
        <v>44</v>
      </c>
    </row>
    <row r="74" spans="1:12" x14ac:dyDescent="0.25">
      <c r="A74" s="13">
        <f t="shared" si="6"/>
        <v>0</v>
      </c>
      <c r="B74" s="11">
        <v>66</v>
      </c>
      <c r="C74" s="11" t="str">
        <f>$I$26&amp;"\Samples\"&amp;$I$26&amp;"-064"</f>
        <v>230207\Samples\230207-064</v>
      </c>
      <c r="D74" s="11" t="s">
        <v>5</v>
      </c>
      <c r="E74" s="11">
        <v>0</v>
      </c>
      <c r="J74">
        <v>63</v>
      </c>
      <c r="L74">
        <v>45</v>
      </c>
    </row>
    <row r="75" spans="1:12" x14ac:dyDescent="0.25">
      <c r="A75" s="13">
        <f t="shared" si="6"/>
        <v>0</v>
      </c>
      <c r="B75" s="11">
        <v>67</v>
      </c>
      <c r="C75" s="11" t="str">
        <f>$I$26&amp;"\Samples\"&amp;$I$26&amp;"-065"</f>
        <v>230207\Samples\230207-065</v>
      </c>
      <c r="D75" s="11" t="s">
        <v>5</v>
      </c>
      <c r="E75" s="11">
        <v>0</v>
      </c>
      <c r="J75">
        <v>64</v>
      </c>
      <c r="L75">
        <v>46</v>
      </c>
    </row>
    <row r="76" spans="1:12" x14ac:dyDescent="0.25">
      <c r="A76" s="13">
        <f t="shared" si="6"/>
        <v>0</v>
      </c>
      <c r="B76" s="11">
        <v>68</v>
      </c>
      <c r="C76" s="11" t="str">
        <f>$I$26&amp;"\Samples\"&amp;$I$26&amp;"-066"</f>
        <v>230207\Samples\230207-066</v>
      </c>
      <c r="D76" s="11" t="s">
        <v>5</v>
      </c>
      <c r="E76" s="11">
        <v>0</v>
      </c>
      <c r="J76">
        <v>65</v>
      </c>
      <c r="L76">
        <v>47</v>
      </c>
    </row>
    <row r="77" spans="1:12" x14ac:dyDescent="0.25">
      <c r="A77" s="13">
        <f t="shared" si="6"/>
        <v>0</v>
      </c>
      <c r="B77" s="11">
        <v>69</v>
      </c>
      <c r="C77" s="11" t="str">
        <f>$I$26&amp;"\Samples\"&amp;$I$26&amp;"-067"</f>
        <v>230207\Samples\230207-067</v>
      </c>
      <c r="D77" s="11" t="s">
        <v>5</v>
      </c>
      <c r="E77" s="11">
        <v>0</v>
      </c>
      <c r="J77">
        <v>66</v>
      </c>
      <c r="L77">
        <v>48</v>
      </c>
    </row>
    <row r="78" spans="1:12" x14ac:dyDescent="0.25">
      <c r="A78" s="13">
        <f t="shared" si="6"/>
        <v>0</v>
      </c>
      <c r="B78" s="11">
        <v>70</v>
      </c>
      <c r="C78" s="11" t="str">
        <f>$I$26&amp;"\Samples\"&amp;$I$26&amp;"-068"</f>
        <v>230207\Samples\230207-068</v>
      </c>
      <c r="D78" s="11" t="s">
        <v>5</v>
      </c>
      <c r="E78" s="11">
        <v>0</v>
      </c>
      <c r="J78">
        <v>67</v>
      </c>
      <c r="L78">
        <v>49</v>
      </c>
    </row>
    <row r="79" spans="1:12" x14ac:dyDescent="0.25">
      <c r="A79" s="13">
        <f t="shared" si="6"/>
        <v>0</v>
      </c>
      <c r="B79" s="11">
        <v>71</v>
      </c>
      <c r="C79" s="11" t="str">
        <f>$I$26&amp;"\Samples\"&amp;$I$26&amp;"-069"</f>
        <v>230207\Samples\230207-069</v>
      </c>
      <c r="D79" s="11" t="s">
        <v>5</v>
      </c>
      <c r="E79" s="11">
        <v>0</v>
      </c>
      <c r="J79">
        <v>68</v>
      </c>
      <c r="L79">
        <v>50</v>
      </c>
    </row>
    <row r="80" spans="1:12" x14ac:dyDescent="0.25">
      <c r="A80" s="13">
        <f t="shared" si="6"/>
        <v>0</v>
      </c>
      <c r="B80" s="11">
        <v>72</v>
      </c>
      <c r="C80" s="11" t="str">
        <f>$I$26&amp;"\Samples\"&amp;$I$26&amp;"-070"</f>
        <v>230207\Samples\230207-070</v>
      </c>
      <c r="D80" s="11" t="s">
        <v>5</v>
      </c>
      <c r="E80" s="11">
        <v>0</v>
      </c>
      <c r="J80">
        <v>69</v>
      </c>
      <c r="L80">
        <v>51</v>
      </c>
    </row>
    <row r="81" spans="1:12" x14ac:dyDescent="0.25">
      <c r="A81" s="13">
        <f t="shared" si="6"/>
        <v>0</v>
      </c>
      <c r="B81" s="11">
        <v>73</v>
      </c>
      <c r="C81" s="11" t="str">
        <f>$I$26&amp;"\Samples\"&amp;$I$26&amp;"-071"</f>
        <v>230207\Samples\230207-071</v>
      </c>
      <c r="D81" s="11" t="s">
        <v>5</v>
      </c>
      <c r="E81" s="11">
        <v>0</v>
      </c>
      <c r="J81">
        <v>70</v>
      </c>
      <c r="L81">
        <v>52</v>
      </c>
    </row>
    <row r="82" spans="1:12" x14ac:dyDescent="0.25">
      <c r="A82" s="13">
        <f t="shared" si="6"/>
        <v>0</v>
      </c>
      <c r="B82" s="11">
        <v>74</v>
      </c>
      <c r="C82" s="11" t="str">
        <f>$I$26&amp;"\Samples\"&amp;$I$26&amp;"-072"</f>
        <v>230207\Samples\230207-072</v>
      </c>
      <c r="D82" s="11" t="s">
        <v>5</v>
      </c>
      <c r="E82" s="11">
        <v>0</v>
      </c>
      <c r="J82">
        <v>71</v>
      </c>
      <c r="L82">
        <v>53</v>
      </c>
    </row>
    <row r="83" spans="1:12" x14ac:dyDescent="0.25">
      <c r="A83" s="13">
        <f t="shared" si="6"/>
        <v>0</v>
      </c>
      <c r="B83" s="11">
        <v>75</v>
      </c>
      <c r="C83" s="11" t="str">
        <f>$I$26&amp;"\Samples\"&amp;$I$26&amp;"-073"</f>
        <v>230207\Samples\230207-073</v>
      </c>
      <c r="D83" s="11" t="s">
        <v>5</v>
      </c>
      <c r="E83" s="11">
        <v>0</v>
      </c>
      <c r="I83" s="1"/>
      <c r="J83" s="1">
        <v>72</v>
      </c>
      <c r="L83">
        <v>54</v>
      </c>
    </row>
    <row r="84" spans="1:12" x14ac:dyDescent="0.25">
      <c r="A84" s="13">
        <f t="shared" si="6"/>
        <v>0</v>
      </c>
      <c r="B84" s="11">
        <v>76</v>
      </c>
      <c r="C84" s="11" t="str">
        <f>$I$26&amp;"\Samples\"&amp;$I$26&amp;"-074"</f>
        <v>230207\Samples\230207-074</v>
      </c>
      <c r="D84" s="11" t="s">
        <v>5</v>
      </c>
      <c r="E84" s="11">
        <v>0</v>
      </c>
      <c r="I84" s="15"/>
      <c r="J84" s="15">
        <v>73</v>
      </c>
      <c r="L84">
        <v>55</v>
      </c>
    </row>
    <row r="85" spans="1:12" x14ac:dyDescent="0.25">
      <c r="A85" s="13">
        <f t="shared" si="6"/>
        <v>0</v>
      </c>
      <c r="B85" s="11">
        <v>77</v>
      </c>
      <c r="C85" s="11" t="str">
        <f>$I$26&amp;"\Samples\"&amp;$I$26&amp;"-075"</f>
        <v>230207\Samples\230207-075</v>
      </c>
      <c r="D85" s="11" t="s">
        <v>5</v>
      </c>
      <c r="E85" s="11">
        <v>0</v>
      </c>
      <c r="J85">
        <v>74</v>
      </c>
      <c r="L85">
        <v>56</v>
      </c>
    </row>
    <row r="86" spans="1:12" x14ac:dyDescent="0.25">
      <c r="A86" s="13">
        <f t="shared" si="6"/>
        <v>0</v>
      </c>
      <c r="B86" s="11">
        <v>78</v>
      </c>
      <c r="C86" s="11" t="str">
        <f>$I$26&amp;"\Samples\"&amp;$I$26&amp;"-076"</f>
        <v>230207\Samples\230207-076</v>
      </c>
      <c r="D86" s="11" t="s">
        <v>5</v>
      </c>
      <c r="E86" s="11">
        <v>0</v>
      </c>
      <c r="J86">
        <v>75</v>
      </c>
      <c r="L86">
        <v>57</v>
      </c>
    </row>
    <row r="87" spans="1:12" x14ac:dyDescent="0.25">
      <c r="A87" s="12" t="str">
        <f>I18</f>
        <v>230207_QCM R2</v>
      </c>
      <c r="B87" s="11">
        <v>16</v>
      </c>
      <c r="C87" s="11" t="str">
        <f>$I$26&amp;"\Samples\"&amp;$I$26&amp;"-077"</f>
        <v>230207\Samples\230207-077</v>
      </c>
      <c r="D87" s="11" t="s">
        <v>12</v>
      </c>
      <c r="E87" s="11">
        <f>K14</f>
        <v>400</v>
      </c>
      <c r="J87">
        <v>76</v>
      </c>
      <c r="L87">
        <v>58</v>
      </c>
    </row>
    <row r="88" spans="1:12" x14ac:dyDescent="0.25">
      <c r="A88" s="13">
        <f t="shared" ref="A88:A105" si="7">I90</f>
        <v>0</v>
      </c>
      <c r="B88" s="11">
        <v>79</v>
      </c>
      <c r="C88" s="11" t="str">
        <f>$I$26&amp;"\Samples\"&amp;$I$26&amp;"-078"</f>
        <v>230207\Samples\230207-078</v>
      </c>
      <c r="D88" s="11" t="s">
        <v>5</v>
      </c>
      <c r="E88" s="11">
        <v>0</v>
      </c>
      <c r="J88">
        <v>77</v>
      </c>
      <c r="L88">
        <v>59</v>
      </c>
    </row>
    <row r="89" spans="1:12" x14ac:dyDescent="0.25">
      <c r="A89" s="13">
        <f t="shared" si="7"/>
        <v>0</v>
      </c>
      <c r="B89" s="11">
        <v>80</v>
      </c>
      <c r="C89" s="11" t="str">
        <f>$I$26&amp;"\Samples\"&amp;$I$26&amp;"-079"</f>
        <v>230207\Samples\230207-079</v>
      </c>
      <c r="D89" s="11" t="s">
        <v>5</v>
      </c>
      <c r="E89" s="11">
        <v>0</v>
      </c>
      <c r="J89">
        <v>78</v>
      </c>
      <c r="L89">
        <v>60</v>
      </c>
    </row>
    <row r="90" spans="1:12" x14ac:dyDescent="0.25">
      <c r="A90" s="13">
        <f t="shared" si="7"/>
        <v>0</v>
      </c>
      <c r="B90" s="11">
        <v>81</v>
      </c>
      <c r="C90" s="11" t="str">
        <f>$I$26&amp;"\Samples\"&amp;$I$26&amp;"-080"</f>
        <v>230207\Samples\230207-080</v>
      </c>
      <c r="D90" s="11" t="s">
        <v>5</v>
      </c>
      <c r="E90" s="11">
        <v>0</v>
      </c>
      <c r="I90" s="3"/>
      <c r="J90">
        <v>79</v>
      </c>
      <c r="L90">
        <v>61</v>
      </c>
    </row>
    <row r="91" spans="1:12" x14ac:dyDescent="0.25">
      <c r="A91" s="13">
        <f t="shared" si="7"/>
        <v>0</v>
      </c>
      <c r="B91" s="11">
        <v>82</v>
      </c>
      <c r="C91" s="11" t="str">
        <f>$I$26&amp;"\Samples\"&amp;$I$26&amp;"-081"</f>
        <v>230207\Samples\230207-081</v>
      </c>
      <c r="D91" s="11" t="s">
        <v>5</v>
      </c>
      <c r="E91" s="11">
        <v>0</v>
      </c>
      <c r="I91" s="3"/>
      <c r="J91">
        <v>80</v>
      </c>
      <c r="L91">
        <v>62</v>
      </c>
    </row>
    <row r="92" spans="1:12" x14ac:dyDescent="0.25">
      <c r="A92" s="13">
        <f t="shared" si="7"/>
        <v>0</v>
      </c>
      <c r="B92" s="11">
        <v>83</v>
      </c>
      <c r="C92" s="11" t="str">
        <f>$I$26&amp;"\Samples\"&amp;$I$26&amp;"-082"</f>
        <v>230207\Samples\230207-082</v>
      </c>
      <c r="D92" s="11" t="s">
        <v>5</v>
      </c>
      <c r="E92" s="11">
        <v>0</v>
      </c>
      <c r="I92" s="3"/>
      <c r="J92">
        <v>81</v>
      </c>
      <c r="L92">
        <v>63</v>
      </c>
    </row>
    <row r="93" spans="1:12" x14ac:dyDescent="0.25">
      <c r="A93" s="13">
        <f t="shared" si="7"/>
        <v>0</v>
      </c>
      <c r="B93" s="11">
        <v>84</v>
      </c>
      <c r="C93" s="11" t="str">
        <f>$I$26&amp;"\Samples\"&amp;$I$26&amp;"-083"</f>
        <v>230207\Samples\230207-083</v>
      </c>
      <c r="D93" s="11" t="s">
        <v>5</v>
      </c>
      <c r="E93" s="11">
        <v>0</v>
      </c>
      <c r="I93" s="3"/>
      <c r="J93">
        <v>82</v>
      </c>
      <c r="L93">
        <v>64</v>
      </c>
    </row>
    <row r="94" spans="1:12" x14ac:dyDescent="0.25">
      <c r="A94" s="13">
        <f t="shared" si="7"/>
        <v>0</v>
      </c>
      <c r="B94" s="11">
        <v>85</v>
      </c>
      <c r="C94" s="11" t="str">
        <f>$I$26&amp;"\Samples\"&amp;$I$26&amp;"-084"</f>
        <v>230207\Samples\230207-084</v>
      </c>
      <c r="D94" s="11" t="s">
        <v>5</v>
      </c>
      <c r="E94" s="11">
        <v>0</v>
      </c>
      <c r="I94" s="3"/>
      <c r="J94">
        <v>83</v>
      </c>
      <c r="L94">
        <v>65</v>
      </c>
    </row>
    <row r="95" spans="1:12" x14ac:dyDescent="0.25">
      <c r="A95" s="13">
        <f t="shared" si="7"/>
        <v>0</v>
      </c>
      <c r="B95" s="11">
        <v>86</v>
      </c>
      <c r="C95" s="11" t="str">
        <f>$I$26&amp;"\Samples\"&amp;$I$26&amp;"-085"</f>
        <v>230207\Samples\230207-085</v>
      </c>
      <c r="D95" s="11" t="s">
        <v>5</v>
      </c>
      <c r="E95" s="11">
        <v>0</v>
      </c>
      <c r="I95" s="4"/>
      <c r="J95" s="1">
        <v>84</v>
      </c>
      <c r="L95">
        <v>66</v>
      </c>
    </row>
    <row r="96" spans="1:12" x14ac:dyDescent="0.25">
      <c r="A96" s="13">
        <f t="shared" si="7"/>
        <v>0</v>
      </c>
      <c r="B96" s="11">
        <v>87</v>
      </c>
      <c r="C96" s="11" t="str">
        <f>$I$26&amp;"\Samples\"&amp;$I$26&amp;"-086"</f>
        <v>230207\Samples\230207-086</v>
      </c>
      <c r="D96" s="11" t="s">
        <v>5</v>
      </c>
      <c r="E96" s="11">
        <v>0</v>
      </c>
      <c r="I96" s="3"/>
      <c r="J96">
        <v>85</v>
      </c>
      <c r="L96">
        <v>67</v>
      </c>
    </row>
    <row r="97" spans="1:12" x14ac:dyDescent="0.25">
      <c r="A97" s="13">
        <f t="shared" si="7"/>
        <v>0</v>
      </c>
      <c r="B97" s="11">
        <v>88</v>
      </c>
      <c r="C97" s="11" t="str">
        <f>$I$26&amp;"\Samples\"&amp;$I$26&amp;"-087"</f>
        <v>230207\Samples\230207-087</v>
      </c>
      <c r="D97" s="11" t="s">
        <v>5</v>
      </c>
      <c r="E97" s="11">
        <v>0</v>
      </c>
      <c r="I97" s="3"/>
      <c r="J97">
        <v>86</v>
      </c>
      <c r="L97">
        <v>68</v>
      </c>
    </row>
    <row r="98" spans="1:12" x14ac:dyDescent="0.25">
      <c r="A98" s="13">
        <f t="shared" si="7"/>
        <v>0</v>
      </c>
      <c r="B98" s="11">
        <v>89</v>
      </c>
      <c r="C98" s="11" t="str">
        <f>$I$26&amp;"\Samples\"&amp;$I$26&amp;"-088"</f>
        <v>230207\Samples\230207-088</v>
      </c>
      <c r="D98" s="11" t="s">
        <v>5</v>
      </c>
      <c r="E98" s="11">
        <v>0</v>
      </c>
      <c r="I98" s="3"/>
      <c r="J98">
        <v>87</v>
      </c>
      <c r="L98">
        <v>69</v>
      </c>
    </row>
    <row r="99" spans="1:12" x14ac:dyDescent="0.25">
      <c r="A99" s="13">
        <f t="shared" si="7"/>
        <v>0</v>
      </c>
      <c r="B99" s="11">
        <v>90</v>
      </c>
      <c r="C99" s="11" t="str">
        <f>$I$26&amp;"\Samples\"&amp;$I$26&amp;"-089"</f>
        <v>230207\Samples\230207-089</v>
      </c>
      <c r="D99" s="11" t="s">
        <v>5</v>
      </c>
      <c r="E99" s="11">
        <v>0</v>
      </c>
      <c r="I99" s="3"/>
      <c r="J99">
        <v>88</v>
      </c>
      <c r="L99">
        <v>70</v>
      </c>
    </row>
    <row r="100" spans="1:12" x14ac:dyDescent="0.25">
      <c r="A100" s="13">
        <f t="shared" si="7"/>
        <v>0</v>
      </c>
      <c r="B100" s="11">
        <v>91</v>
      </c>
      <c r="C100" s="11" t="str">
        <f>$I$26&amp;"\Samples\"&amp;$I$26&amp;"-090"</f>
        <v>230207\Samples\230207-090</v>
      </c>
      <c r="D100" s="11" t="s">
        <v>5</v>
      </c>
      <c r="E100" s="11">
        <v>0</v>
      </c>
      <c r="I100" s="3"/>
      <c r="J100">
        <v>89</v>
      </c>
      <c r="L100">
        <v>71</v>
      </c>
    </row>
    <row r="101" spans="1:12" x14ac:dyDescent="0.25">
      <c r="A101" s="13">
        <f t="shared" si="7"/>
        <v>0</v>
      </c>
      <c r="B101" s="11">
        <v>92</v>
      </c>
      <c r="C101" s="11" t="str">
        <f>$I$26&amp;"\Samples\"&amp;$I$26&amp;"-091"</f>
        <v>230207\Samples\230207-091</v>
      </c>
      <c r="D101" s="11" t="s">
        <v>5</v>
      </c>
      <c r="E101" s="11">
        <v>0</v>
      </c>
      <c r="I101" s="3"/>
      <c r="J101">
        <v>90</v>
      </c>
      <c r="L101">
        <v>72</v>
      </c>
    </row>
    <row r="102" spans="1:12" x14ac:dyDescent="0.25">
      <c r="A102" s="13">
        <f t="shared" si="7"/>
        <v>0</v>
      </c>
      <c r="B102" s="11">
        <v>93</v>
      </c>
      <c r="C102" s="11" t="str">
        <f>$I$26&amp;"\Samples\"&amp;$I$26&amp;"-092"</f>
        <v>230207\Samples\230207-092</v>
      </c>
      <c r="D102" s="11" t="s">
        <v>5</v>
      </c>
      <c r="E102" s="11">
        <v>0</v>
      </c>
      <c r="I102" s="3"/>
      <c r="J102">
        <v>91</v>
      </c>
      <c r="L102">
        <v>73</v>
      </c>
    </row>
    <row r="103" spans="1:12" x14ac:dyDescent="0.25">
      <c r="A103" s="13">
        <f t="shared" si="7"/>
        <v>0</v>
      </c>
      <c r="B103" s="11">
        <v>94</v>
      </c>
      <c r="C103" s="11" t="str">
        <f>$I$26&amp;"\Samples\"&amp;$I$26&amp;"-093"</f>
        <v>230207\Samples\230207-093</v>
      </c>
      <c r="D103" s="11" t="s">
        <v>5</v>
      </c>
      <c r="E103" s="11">
        <v>0</v>
      </c>
      <c r="I103" s="3"/>
      <c r="J103">
        <v>92</v>
      </c>
      <c r="L103">
        <v>74</v>
      </c>
    </row>
    <row r="104" spans="1:12" x14ac:dyDescent="0.25">
      <c r="A104" s="13">
        <f t="shared" si="7"/>
        <v>0</v>
      </c>
      <c r="B104" s="11">
        <v>95</v>
      </c>
      <c r="C104" s="11" t="str">
        <f>$I$26&amp;"\Samples\"&amp;$I$26&amp;"-094"</f>
        <v>230207\Samples\230207-094</v>
      </c>
      <c r="D104" s="11" t="s">
        <v>5</v>
      </c>
      <c r="E104" s="11">
        <v>0</v>
      </c>
      <c r="I104" s="3"/>
      <c r="J104">
        <v>93</v>
      </c>
      <c r="L104">
        <v>75</v>
      </c>
    </row>
    <row r="105" spans="1:12" x14ac:dyDescent="0.25">
      <c r="A105" s="13">
        <f t="shared" si="7"/>
        <v>0</v>
      </c>
      <c r="B105" s="11">
        <v>96</v>
      </c>
      <c r="C105" s="11" t="str">
        <f>$I$26&amp;"\Samples\"&amp;$I$26&amp;"-095"</f>
        <v>230207\Samples\230207-095</v>
      </c>
      <c r="D105" s="11" t="s">
        <v>5</v>
      </c>
      <c r="E105" s="11">
        <v>0</v>
      </c>
      <c r="I105" s="3"/>
      <c r="J105">
        <v>94</v>
      </c>
      <c r="L105">
        <v>76</v>
      </c>
    </row>
    <row r="106" spans="1:12" x14ac:dyDescent="0.25">
      <c r="A106" s="12" t="str">
        <f>I22</f>
        <v>230207_QCH R2</v>
      </c>
      <c r="B106" s="11">
        <v>18</v>
      </c>
      <c r="C106" s="11" t="str">
        <f>$I$26&amp;"\Samples\"&amp;$I$26&amp;"-096"</f>
        <v>230207\Samples\230207-096</v>
      </c>
      <c r="D106" s="11" t="s">
        <v>12</v>
      </c>
      <c r="E106" s="11">
        <f>K15</f>
        <v>800</v>
      </c>
      <c r="I106" s="3"/>
      <c r="J106">
        <v>95</v>
      </c>
      <c r="L106">
        <v>77</v>
      </c>
    </row>
    <row r="107" spans="1:12" ht="15.75" thickBot="1" x14ac:dyDescent="0.3">
      <c r="A107" s="11" t="str">
        <f>I2</f>
        <v>230207_Solvent</v>
      </c>
      <c r="B107" s="11">
        <v>1</v>
      </c>
      <c r="C107" s="11" t="str">
        <f>$I$26&amp;"\Samples\"&amp;$I$26&amp;"-097"</f>
        <v>230207\Samples\230207-097</v>
      </c>
      <c r="D107" s="11" t="s">
        <v>0</v>
      </c>
      <c r="E107" s="11">
        <v>0</v>
      </c>
      <c r="I107" s="16"/>
      <c r="J107" s="17">
        <v>96</v>
      </c>
      <c r="K107" s="17"/>
      <c r="L107" s="17">
        <v>78</v>
      </c>
    </row>
    <row r="108" spans="1:12" x14ac:dyDescent="0.25">
      <c r="A108" s="12" t="str">
        <f>I15</f>
        <v>230207_QCL R3</v>
      </c>
      <c r="B108" s="11">
        <v>1</v>
      </c>
      <c r="C108" s="11" t="str">
        <f>$I$26&amp;"\Samples\"&amp;$I$26&amp;"-098"</f>
        <v>230207\Samples\230207-098</v>
      </c>
      <c r="D108" s="11" t="s">
        <v>12</v>
      </c>
      <c r="E108" s="11">
        <f>K13</f>
        <v>3</v>
      </c>
      <c r="I108" s="18"/>
      <c r="J108" s="18">
        <v>7</v>
      </c>
      <c r="K108" t="s">
        <v>17</v>
      </c>
      <c r="L108">
        <v>79</v>
      </c>
    </row>
    <row r="109" spans="1:12" x14ac:dyDescent="0.25">
      <c r="A109" s="11">
        <f t="shared" ref="A109:A122" si="8">I108</f>
        <v>0</v>
      </c>
      <c r="B109" s="11">
        <v>7</v>
      </c>
      <c r="C109" s="11" t="str">
        <f>$I$26&amp;"\Samples\"&amp;$I$26&amp;"-099"</f>
        <v>230207\Samples\230207-099</v>
      </c>
      <c r="D109" s="11" t="s">
        <v>5</v>
      </c>
      <c r="E109" s="11">
        <v>0</v>
      </c>
      <c r="J109">
        <v>8</v>
      </c>
      <c r="L109">
        <v>80</v>
      </c>
    </row>
    <row r="110" spans="1:12" x14ac:dyDescent="0.25">
      <c r="A110" s="11">
        <f t="shared" si="8"/>
        <v>0</v>
      </c>
      <c r="B110" s="11">
        <v>8</v>
      </c>
      <c r="C110" s="11" t="str">
        <f>$I$26&amp;"\Samples\"&amp;$I$26&amp;"-100"</f>
        <v>230207\Samples\230207-100</v>
      </c>
      <c r="D110" s="11" t="s">
        <v>5</v>
      </c>
      <c r="E110" s="11">
        <v>0</v>
      </c>
      <c r="J110">
        <v>9</v>
      </c>
      <c r="L110">
        <v>81</v>
      </c>
    </row>
    <row r="111" spans="1:12" x14ac:dyDescent="0.25">
      <c r="A111" s="11">
        <f t="shared" si="8"/>
        <v>0</v>
      </c>
      <c r="B111" s="11">
        <v>9</v>
      </c>
      <c r="C111" s="11" t="str">
        <f>$I$26&amp;"\Samples\"&amp;$I$26&amp;"-101"</f>
        <v>230207\Samples\230207-101</v>
      </c>
      <c r="D111" s="11" t="s">
        <v>5</v>
      </c>
      <c r="E111" s="11">
        <v>0</v>
      </c>
      <c r="J111">
        <v>10</v>
      </c>
      <c r="L111">
        <v>82</v>
      </c>
    </row>
    <row r="112" spans="1:12" x14ac:dyDescent="0.25">
      <c r="A112" s="11">
        <f t="shared" si="8"/>
        <v>0</v>
      </c>
      <c r="B112" s="11">
        <v>10</v>
      </c>
      <c r="C112" s="11" t="str">
        <f>$I$26&amp;"\Samples\"&amp;$I$26&amp;"-102"</f>
        <v>230207\Samples\230207-102</v>
      </c>
      <c r="D112" s="11" t="s">
        <v>5</v>
      </c>
      <c r="E112" s="11">
        <v>0</v>
      </c>
      <c r="J112">
        <v>11</v>
      </c>
      <c r="L112">
        <v>83</v>
      </c>
    </row>
    <row r="113" spans="1:12" x14ac:dyDescent="0.25">
      <c r="A113" s="11">
        <f t="shared" si="8"/>
        <v>0</v>
      </c>
      <c r="B113" s="11">
        <v>11</v>
      </c>
      <c r="C113" s="11" t="str">
        <f>$I$26&amp;"\Samples\"&amp;$I$26&amp;"-103"</f>
        <v>230207\Samples\230207-103</v>
      </c>
      <c r="D113" s="11" t="s">
        <v>5</v>
      </c>
      <c r="E113" s="11">
        <v>0</v>
      </c>
      <c r="I113" s="1"/>
      <c r="J113" s="1">
        <v>12</v>
      </c>
      <c r="L113">
        <v>84</v>
      </c>
    </row>
    <row r="114" spans="1:12" x14ac:dyDescent="0.25">
      <c r="A114" s="11">
        <f t="shared" si="8"/>
        <v>0</v>
      </c>
      <c r="B114" s="11">
        <v>12</v>
      </c>
      <c r="C114" s="11" t="str">
        <f>$I$26&amp;"\Samples\"&amp;$I$26&amp;"-104"</f>
        <v>230207\Samples\230207-104</v>
      </c>
      <c r="D114" s="11" t="s">
        <v>5</v>
      </c>
      <c r="E114" s="11">
        <v>0</v>
      </c>
      <c r="J114">
        <v>13</v>
      </c>
      <c r="L114">
        <v>85</v>
      </c>
    </row>
    <row r="115" spans="1:12" x14ac:dyDescent="0.25">
      <c r="A115" s="11">
        <f t="shared" si="8"/>
        <v>0</v>
      </c>
      <c r="B115" s="11">
        <v>13</v>
      </c>
      <c r="C115" s="11" t="str">
        <f>$I$26&amp;"\Samples\"&amp;$I$26&amp;"-105"</f>
        <v>230207\Samples\230207-105</v>
      </c>
      <c r="D115" s="11" t="s">
        <v>5</v>
      </c>
      <c r="E115" s="11">
        <v>0</v>
      </c>
      <c r="J115">
        <v>14</v>
      </c>
      <c r="L115">
        <v>86</v>
      </c>
    </row>
    <row r="116" spans="1:12" x14ac:dyDescent="0.25">
      <c r="A116" s="11">
        <f t="shared" si="8"/>
        <v>0</v>
      </c>
      <c r="B116" s="11">
        <v>14</v>
      </c>
      <c r="C116" s="11" t="str">
        <f>$I$26&amp;"\Samples\"&amp;$I$26&amp;"-106"</f>
        <v>230207\Samples\230207-106</v>
      </c>
      <c r="D116" s="11" t="s">
        <v>5</v>
      </c>
      <c r="E116" s="11">
        <v>0</v>
      </c>
      <c r="J116">
        <v>15</v>
      </c>
      <c r="L116">
        <v>87</v>
      </c>
    </row>
    <row r="117" spans="1:12" x14ac:dyDescent="0.25">
      <c r="A117" s="11">
        <f t="shared" si="8"/>
        <v>0</v>
      </c>
      <c r="B117" s="11">
        <v>15</v>
      </c>
      <c r="C117" s="11" t="str">
        <f>$I$26&amp;"\Samples\"&amp;$I$26&amp;"-107"</f>
        <v>230207\Samples\230207-107</v>
      </c>
      <c r="D117" s="11" t="s">
        <v>5</v>
      </c>
      <c r="E117" s="11">
        <v>0</v>
      </c>
      <c r="J117">
        <v>16</v>
      </c>
      <c r="L117">
        <v>88</v>
      </c>
    </row>
    <row r="118" spans="1:12" x14ac:dyDescent="0.25">
      <c r="A118" s="11">
        <f t="shared" si="8"/>
        <v>0</v>
      </c>
      <c r="B118" s="11">
        <v>16</v>
      </c>
      <c r="C118" s="11" t="str">
        <f>$I$26&amp;"\Samples\"&amp;$I$26&amp;"-108"</f>
        <v>230207\Samples\230207-108</v>
      </c>
      <c r="D118" s="11" t="s">
        <v>5</v>
      </c>
      <c r="E118" s="11">
        <v>0</v>
      </c>
      <c r="J118">
        <v>17</v>
      </c>
      <c r="L118">
        <v>89</v>
      </c>
    </row>
    <row r="119" spans="1:12" x14ac:dyDescent="0.25">
      <c r="A119" s="11">
        <f t="shared" si="8"/>
        <v>0</v>
      </c>
      <c r="B119" s="11">
        <v>17</v>
      </c>
      <c r="C119" s="11" t="str">
        <f>$I$26&amp;"\Samples\"&amp;$I$26&amp;"-109"</f>
        <v>230207\Samples\230207-109</v>
      </c>
      <c r="D119" s="11" t="s">
        <v>5</v>
      </c>
      <c r="E119" s="11">
        <v>0</v>
      </c>
      <c r="J119">
        <v>18</v>
      </c>
      <c r="L119">
        <v>90</v>
      </c>
    </row>
    <row r="120" spans="1:12" x14ac:dyDescent="0.25">
      <c r="A120" s="11">
        <f t="shared" si="8"/>
        <v>0</v>
      </c>
      <c r="B120" s="11">
        <v>18</v>
      </c>
      <c r="C120" s="11" t="str">
        <f>$I$26&amp;"\Samples\"&amp;$I$26&amp;"-110"</f>
        <v>230207\Samples\230207-110</v>
      </c>
      <c r="D120" s="11" t="s">
        <v>5</v>
      </c>
      <c r="E120" s="11">
        <v>0</v>
      </c>
      <c r="J120">
        <v>19</v>
      </c>
      <c r="L120">
        <v>91</v>
      </c>
    </row>
    <row r="121" spans="1:12" x14ac:dyDescent="0.25">
      <c r="A121" s="11">
        <f t="shared" si="8"/>
        <v>0</v>
      </c>
      <c r="B121" s="11">
        <v>19</v>
      </c>
      <c r="C121" s="11" t="str">
        <f>$I$26&amp;"\Samples\"&amp;$I$26&amp;"-111"</f>
        <v>230207\Samples\230207-111</v>
      </c>
      <c r="D121" s="11" t="s">
        <v>5</v>
      </c>
      <c r="E121" s="11">
        <v>0</v>
      </c>
      <c r="J121">
        <v>20</v>
      </c>
      <c r="L121">
        <v>92</v>
      </c>
    </row>
    <row r="122" spans="1:12" x14ac:dyDescent="0.25">
      <c r="A122" s="11">
        <f t="shared" si="8"/>
        <v>0</v>
      </c>
      <c r="B122" s="11">
        <v>20</v>
      </c>
      <c r="C122" s="11" t="str">
        <f>$I$26&amp;"\Samples\"&amp;$I$26&amp;"-112"</f>
        <v>230207\Samples\230207-112</v>
      </c>
      <c r="D122" s="11" t="s">
        <v>5</v>
      </c>
      <c r="E122" s="11">
        <v>0</v>
      </c>
      <c r="I122" s="3"/>
      <c r="J122">
        <v>21</v>
      </c>
      <c r="L122">
        <v>93</v>
      </c>
    </row>
    <row r="123" spans="1:12" x14ac:dyDescent="0.25">
      <c r="A123" s="12" t="str">
        <f>I19</f>
        <v>230207_QCM R3</v>
      </c>
      <c r="B123" s="11">
        <v>3</v>
      </c>
      <c r="C123" s="11" t="str">
        <f>$I$26&amp;"\Samples\"&amp;$I$26&amp;"-113"</f>
        <v>230207\Samples\230207-113</v>
      </c>
      <c r="D123" s="11" t="s">
        <v>12</v>
      </c>
      <c r="E123" s="11">
        <f>K14</f>
        <v>400</v>
      </c>
      <c r="I123" s="3"/>
      <c r="J123">
        <v>22</v>
      </c>
      <c r="L123">
        <v>94</v>
      </c>
    </row>
    <row r="124" spans="1:12" x14ac:dyDescent="0.25">
      <c r="A124" s="11">
        <f t="shared" ref="A124:A142" si="9">I122</f>
        <v>0</v>
      </c>
      <c r="B124" s="11">
        <v>21</v>
      </c>
      <c r="C124" s="11" t="str">
        <f>$I$26&amp;"\Samples\"&amp;$I$26&amp;"-114"</f>
        <v>230207\Samples\230207-114</v>
      </c>
      <c r="D124" s="11" t="s">
        <v>5</v>
      </c>
      <c r="E124" s="11">
        <v>0</v>
      </c>
      <c r="I124" s="3"/>
      <c r="J124">
        <v>23</v>
      </c>
      <c r="L124">
        <v>95</v>
      </c>
    </row>
    <row r="125" spans="1:12" x14ac:dyDescent="0.25">
      <c r="A125" s="11">
        <f t="shared" si="9"/>
        <v>0</v>
      </c>
      <c r="B125" s="11">
        <v>22</v>
      </c>
      <c r="C125" s="11" t="str">
        <f>$I$26&amp;"\Samples\"&amp;$I$26&amp;"-115"</f>
        <v>230207\Samples\230207-115</v>
      </c>
      <c r="D125" s="11" t="s">
        <v>5</v>
      </c>
      <c r="E125" s="11">
        <v>0</v>
      </c>
      <c r="I125" s="4"/>
      <c r="J125" s="1">
        <v>24</v>
      </c>
      <c r="L125">
        <v>96</v>
      </c>
    </row>
    <row r="126" spans="1:12" x14ac:dyDescent="0.25">
      <c r="A126" s="11">
        <f t="shared" si="9"/>
        <v>0</v>
      </c>
      <c r="B126" s="11">
        <v>23</v>
      </c>
      <c r="C126" s="11" t="str">
        <f>$I$26&amp;"\Samples\"&amp;$I$26&amp;"-116"</f>
        <v>230207\Samples\230207-116</v>
      </c>
      <c r="D126" s="11" t="s">
        <v>5</v>
      </c>
      <c r="E126" s="11">
        <v>0</v>
      </c>
      <c r="I126" s="3"/>
      <c r="J126">
        <v>25</v>
      </c>
      <c r="L126">
        <v>97</v>
      </c>
    </row>
    <row r="127" spans="1:12" x14ac:dyDescent="0.25">
      <c r="A127" s="11">
        <f t="shared" si="9"/>
        <v>0</v>
      </c>
      <c r="B127" s="11">
        <v>24</v>
      </c>
      <c r="C127" s="11" t="str">
        <f>$I$26&amp;"\Samples\"&amp;$I$26&amp;"-117"</f>
        <v>230207\Samples\230207-117</v>
      </c>
      <c r="D127" s="11" t="s">
        <v>5</v>
      </c>
      <c r="E127" s="11">
        <v>0</v>
      </c>
      <c r="I127" s="3"/>
      <c r="J127">
        <v>26</v>
      </c>
      <c r="L127">
        <v>98</v>
      </c>
    </row>
    <row r="128" spans="1:12" x14ac:dyDescent="0.25">
      <c r="A128" s="11">
        <f t="shared" si="9"/>
        <v>0</v>
      </c>
      <c r="B128" s="11">
        <v>25</v>
      </c>
      <c r="C128" s="11" t="str">
        <f>$I$26&amp;"\Samples\"&amp;$I$26&amp;"-118"</f>
        <v>230207\Samples\230207-118</v>
      </c>
      <c r="D128" s="11" t="s">
        <v>5</v>
      </c>
      <c r="E128" s="11">
        <v>0</v>
      </c>
      <c r="I128" s="3"/>
      <c r="J128">
        <v>27</v>
      </c>
      <c r="L128">
        <v>99</v>
      </c>
    </row>
    <row r="129" spans="1:12" x14ac:dyDescent="0.25">
      <c r="A129" s="11">
        <f t="shared" si="9"/>
        <v>0</v>
      </c>
      <c r="B129" s="11">
        <v>26</v>
      </c>
      <c r="C129" s="11" t="str">
        <f>$I$26&amp;"\Samples\"&amp;$I$26&amp;"-119"</f>
        <v>230207\Samples\230207-119</v>
      </c>
      <c r="D129" s="11" t="s">
        <v>5</v>
      </c>
      <c r="E129" s="11">
        <v>0</v>
      </c>
      <c r="I129" s="3"/>
      <c r="J129">
        <v>28</v>
      </c>
      <c r="L129">
        <v>100</v>
      </c>
    </row>
    <row r="130" spans="1:12" x14ac:dyDescent="0.25">
      <c r="A130" s="11">
        <f t="shared" si="9"/>
        <v>0</v>
      </c>
      <c r="B130" s="11">
        <v>27</v>
      </c>
      <c r="C130" s="11" t="str">
        <f>$I$26&amp;"\Samples\"&amp;$I$26&amp;"-120"</f>
        <v>230207\Samples\230207-120</v>
      </c>
      <c r="D130" s="11" t="s">
        <v>5</v>
      </c>
      <c r="E130" s="11">
        <v>0</v>
      </c>
      <c r="I130" s="3"/>
      <c r="J130">
        <v>29</v>
      </c>
      <c r="L130">
        <v>101</v>
      </c>
    </row>
    <row r="131" spans="1:12" x14ac:dyDescent="0.25">
      <c r="A131" s="11">
        <f t="shared" si="9"/>
        <v>0</v>
      </c>
      <c r="B131" s="11">
        <v>28</v>
      </c>
      <c r="C131" s="11" t="str">
        <f>$I$26&amp;"\Samples\"&amp;$I$26&amp;"-121"</f>
        <v>230207\Samples\230207-121</v>
      </c>
      <c r="D131" s="11" t="s">
        <v>5</v>
      </c>
      <c r="E131" s="11">
        <v>0</v>
      </c>
      <c r="I131" s="3"/>
      <c r="J131">
        <v>30</v>
      </c>
      <c r="L131">
        <v>102</v>
      </c>
    </row>
    <row r="132" spans="1:12" x14ac:dyDescent="0.25">
      <c r="A132" s="11">
        <f t="shared" si="9"/>
        <v>0</v>
      </c>
      <c r="B132" s="11">
        <v>29</v>
      </c>
      <c r="C132" s="11" t="str">
        <f>$I$26&amp;"\Samples\"&amp;$I$26&amp;"-122"</f>
        <v>230207\Samples\230207-122</v>
      </c>
      <c r="D132" s="11" t="s">
        <v>5</v>
      </c>
      <c r="E132" s="11">
        <v>0</v>
      </c>
      <c r="I132" s="3"/>
      <c r="J132">
        <v>31</v>
      </c>
      <c r="L132">
        <v>103</v>
      </c>
    </row>
    <row r="133" spans="1:12" x14ac:dyDescent="0.25">
      <c r="A133" s="11">
        <f t="shared" si="9"/>
        <v>0</v>
      </c>
      <c r="B133" s="11">
        <v>30</v>
      </c>
      <c r="C133" s="11" t="str">
        <f>$I$26&amp;"\Samples\"&amp;$I$26&amp;"-123"</f>
        <v>230207\Samples\230207-123</v>
      </c>
      <c r="D133" s="11" t="s">
        <v>5</v>
      </c>
      <c r="E133" s="11">
        <v>0</v>
      </c>
      <c r="I133" s="3"/>
      <c r="J133">
        <v>32</v>
      </c>
      <c r="L133">
        <v>104</v>
      </c>
    </row>
    <row r="134" spans="1:12" x14ac:dyDescent="0.25">
      <c r="A134" s="11">
        <f t="shared" si="9"/>
        <v>0</v>
      </c>
      <c r="B134" s="11">
        <v>31</v>
      </c>
      <c r="C134" s="11" t="str">
        <f>$I$26&amp;"\Samples\"&amp;$I$26&amp;"-124"</f>
        <v>230207\Samples\230207-124</v>
      </c>
      <c r="D134" s="11" t="s">
        <v>5</v>
      </c>
      <c r="E134" s="11">
        <v>0</v>
      </c>
      <c r="I134" s="3"/>
      <c r="J134">
        <v>33</v>
      </c>
      <c r="L134">
        <v>105</v>
      </c>
    </row>
    <row r="135" spans="1:12" x14ac:dyDescent="0.25">
      <c r="A135" s="11">
        <f t="shared" si="9"/>
        <v>0</v>
      </c>
      <c r="B135" s="11">
        <v>32</v>
      </c>
      <c r="C135" s="11" t="str">
        <f>$I$26&amp;"\Samples\"&amp;$I$26&amp;"-125"</f>
        <v>230207\Samples\230207-125</v>
      </c>
      <c r="D135" s="11" t="s">
        <v>5</v>
      </c>
      <c r="E135" s="11">
        <v>0</v>
      </c>
      <c r="I135" s="3"/>
      <c r="J135">
        <v>34</v>
      </c>
      <c r="L135">
        <v>106</v>
      </c>
    </row>
    <row r="136" spans="1:12" x14ac:dyDescent="0.25">
      <c r="A136" s="11">
        <f t="shared" si="9"/>
        <v>0</v>
      </c>
      <c r="B136" s="11">
        <v>33</v>
      </c>
      <c r="C136" s="11" t="str">
        <f>$I$26&amp;"\Samples\"&amp;$I$26&amp;"-126"</f>
        <v>230207\Samples\230207-126</v>
      </c>
      <c r="D136" s="11" t="s">
        <v>5</v>
      </c>
      <c r="E136" s="11">
        <v>0</v>
      </c>
      <c r="I136" s="3"/>
      <c r="J136">
        <v>35</v>
      </c>
      <c r="L136">
        <v>107</v>
      </c>
    </row>
    <row r="137" spans="1:12" x14ac:dyDescent="0.25">
      <c r="A137" s="11">
        <f t="shared" si="9"/>
        <v>0</v>
      </c>
      <c r="B137" s="11">
        <v>34</v>
      </c>
      <c r="C137" s="11" t="str">
        <f>$I$26&amp;"\Samples\"&amp;$I$26&amp;"-127"</f>
        <v>230207\Samples\230207-127</v>
      </c>
      <c r="D137" s="11" t="s">
        <v>5</v>
      </c>
      <c r="E137" s="11">
        <v>0</v>
      </c>
      <c r="I137" s="4"/>
      <c r="J137" s="1">
        <v>36</v>
      </c>
      <c r="L137">
        <v>108</v>
      </c>
    </row>
    <row r="138" spans="1:12" x14ac:dyDescent="0.25">
      <c r="A138" s="11">
        <f t="shared" si="9"/>
        <v>0</v>
      </c>
      <c r="B138" s="11">
        <v>35</v>
      </c>
      <c r="C138" s="11" t="str">
        <f>$I$26&amp;"\Samples\"&amp;$I$26&amp;"-128"</f>
        <v>230207\Samples\230207-128</v>
      </c>
      <c r="D138" s="11" t="s">
        <v>5</v>
      </c>
      <c r="E138" s="11">
        <v>0</v>
      </c>
      <c r="I138" s="3"/>
      <c r="J138">
        <v>37</v>
      </c>
      <c r="L138">
        <v>109</v>
      </c>
    </row>
    <row r="139" spans="1:12" x14ac:dyDescent="0.25">
      <c r="A139" s="11">
        <f t="shared" si="9"/>
        <v>0</v>
      </c>
      <c r="B139" s="11">
        <v>36</v>
      </c>
      <c r="C139" s="11" t="str">
        <f>$I$26&amp;"\Samples\"&amp;$I$26&amp;"-129"</f>
        <v>230207\Samples\230207-129</v>
      </c>
      <c r="D139" s="11" t="s">
        <v>5</v>
      </c>
      <c r="E139" s="11">
        <v>0</v>
      </c>
      <c r="I139" s="3"/>
      <c r="J139">
        <v>38</v>
      </c>
      <c r="L139">
        <v>110</v>
      </c>
    </row>
    <row r="140" spans="1:12" x14ac:dyDescent="0.25">
      <c r="A140" s="11">
        <f t="shared" si="9"/>
        <v>0</v>
      </c>
      <c r="B140" s="11">
        <v>37</v>
      </c>
      <c r="C140" s="11" t="str">
        <f>$I$26&amp;"\Samples\"&amp;$I$26&amp;"-130"</f>
        <v>230207\Samples\230207-130</v>
      </c>
      <c r="D140" s="11" t="s">
        <v>5</v>
      </c>
      <c r="E140" s="11">
        <v>0</v>
      </c>
      <c r="I140" s="3"/>
      <c r="J140">
        <v>39</v>
      </c>
      <c r="L140">
        <v>111</v>
      </c>
    </row>
    <row r="141" spans="1:12" x14ac:dyDescent="0.25">
      <c r="A141" s="11">
        <f t="shared" si="9"/>
        <v>0</v>
      </c>
      <c r="B141" s="11">
        <v>38</v>
      </c>
      <c r="C141" s="11" t="str">
        <f>$I$26&amp;"\Samples\"&amp;$I$26&amp;"-131"</f>
        <v>230207\Samples\230207-131</v>
      </c>
      <c r="D141" s="11" t="s">
        <v>5</v>
      </c>
      <c r="E141" s="11">
        <v>0</v>
      </c>
      <c r="J141">
        <v>40</v>
      </c>
      <c r="L141">
        <v>112</v>
      </c>
    </row>
    <row r="142" spans="1:12" x14ac:dyDescent="0.25">
      <c r="A142" s="11">
        <f t="shared" si="9"/>
        <v>0</v>
      </c>
      <c r="B142" s="11">
        <v>39</v>
      </c>
      <c r="C142" s="11" t="str">
        <f>$I$26&amp;"\Samples\"&amp;$I$26&amp;"-132"</f>
        <v>230207\Samples\230207-132</v>
      </c>
      <c r="D142" s="11" t="s">
        <v>5</v>
      </c>
      <c r="E142" s="11">
        <v>0</v>
      </c>
      <c r="J142">
        <v>41</v>
      </c>
      <c r="L142">
        <v>113</v>
      </c>
    </row>
    <row r="143" spans="1:12" x14ac:dyDescent="0.25">
      <c r="A143" s="12" t="str">
        <f>I23</f>
        <v>230207_QCH R3</v>
      </c>
      <c r="B143" s="11">
        <v>5</v>
      </c>
      <c r="C143" s="11" t="str">
        <f>$I$26&amp;"\Samples\"&amp;$I$26&amp;"-133"</f>
        <v>230207\Samples\230207-133</v>
      </c>
      <c r="D143" s="11" t="s">
        <v>12</v>
      </c>
      <c r="E143" s="11">
        <f>K15</f>
        <v>800</v>
      </c>
      <c r="J143">
        <v>42</v>
      </c>
      <c r="L143">
        <v>114</v>
      </c>
    </row>
    <row r="144" spans="1:12" x14ac:dyDescent="0.25">
      <c r="A144" s="11">
        <f t="shared" ref="A144:A161" si="10">I141</f>
        <v>0</v>
      </c>
      <c r="B144" s="11">
        <v>40</v>
      </c>
      <c r="C144" s="11" t="str">
        <f>$I$26&amp;"\Samples\"&amp;$I$26&amp;"-134"</f>
        <v>230207\Samples\230207-134</v>
      </c>
      <c r="D144" s="11" t="s">
        <v>5</v>
      </c>
      <c r="E144" s="11">
        <v>0</v>
      </c>
      <c r="J144">
        <v>43</v>
      </c>
      <c r="L144">
        <v>115</v>
      </c>
    </row>
    <row r="145" spans="1:12" x14ac:dyDescent="0.25">
      <c r="A145" s="11">
        <f t="shared" si="10"/>
        <v>0</v>
      </c>
      <c r="B145" s="11">
        <v>41</v>
      </c>
      <c r="C145" s="11" t="str">
        <f>$I$26&amp;"\Samples\"&amp;$I$26&amp;"-135"</f>
        <v>230207\Samples\230207-135</v>
      </c>
      <c r="D145" s="11" t="s">
        <v>5</v>
      </c>
      <c r="E145" s="11">
        <v>0</v>
      </c>
      <c r="J145">
        <v>44</v>
      </c>
      <c r="L145">
        <v>116</v>
      </c>
    </row>
    <row r="146" spans="1:12" x14ac:dyDescent="0.25">
      <c r="A146" s="11">
        <f t="shared" si="10"/>
        <v>0</v>
      </c>
      <c r="B146" s="11">
        <v>42</v>
      </c>
      <c r="C146" s="11" t="str">
        <f>$I$26&amp;"\Samples\"&amp;$I$26&amp;"-136"</f>
        <v>230207\Samples\230207-136</v>
      </c>
      <c r="D146" s="11" t="s">
        <v>5</v>
      </c>
      <c r="E146" s="11">
        <v>0</v>
      </c>
      <c r="J146">
        <v>45</v>
      </c>
      <c r="L146">
        <v>117</v>
      </c>
    </row>
    <row r="147" spans="1:12" x14ac:dyDescent="0.25">
      <c r="A147" s="11">
        <f t="shared" si="10"/>
        <v>0</v>
      </c>
      <c r="B147" s="11">
        <v>43</v>
      </c>
      <c r="C147" s="11" t="str">
        <f>$I$26&amp;"\Samples\"&amp;$I$26&amp;"-137"</f>
        <v>230207\Samples\230207-137</v>
      </c>
      <c r="D147" s="11" t="s">
        <v>5</v>
      </c>
      <c r="E147" s="11">
        <v>0</v>
      </c>
      <c r="J147">
        <v>46</v>
      </c>
      <c r="L147">
        <v>118</v>
      </c>
    </row>
    <row r="148" spans="1:12" x14ac:dyDescent="0.25">
      <c r="A148" s="11">
        <f t="shared" si="10"/>
        <v>0</v>
      </c>
      <c r="B148" s="11">
        <v>44</v>
      </c>
      <c r="C148" s="11" t="str">
        <f>$I$26&amp;"\Samples\"&amp;$I$26&amp;"-138"</f>
        <v>230207\Samples\230207-138</v>
      </c>
      <c r="D148" s="11" t="s">
        <v>5</v>
      </c>
      <c r="E148" s="11">
        <v>0</v>
      </c>
      <c r="J148">
        <v>47</v>
      </c>
      <c r="L148">
        <v>119</v>
      </c>
    </row>
    <row r="149" spans="1:12" x14ac:dyDescent="0.25">
      <c r="A149" s="11">
        <f t="shared" si="10"/>
        <v>0</v>
      </c>
      <c r="B149" s="11">
        <v>45</v>
      </c>
      <c r="C149" s="11" t="str">
        <f>$I$26&amp;"\Samples\"&amp;$I$26&amp;"-139"</f>
        <v>230207\Samples\230207-139</v>
      </c>
      <c r="D149" s="11" t="s">
        <v>5</v>
      </c>
      <c r="E149" s="11">
        <v>0</v>
      </c>
      <c r="I149" s="1"/>
      <c r="J149" s="1">
        <v>48</v>
      </c>
      <c r="L149">
        <v>120</v>
      </c>
    </row>
    <row r="150" spans="1:12" x14ac:dyDescent="0.25">
      <c r="A150" s="11">
        <f t="shared" si="10"/>
        <v>0</v>
      </c>
      <c r="B150" s="11">
        <v>46</v>
      </c>
      <c r="C150" s="11" t="str">
        <f>$I$26&amp;"\Samples\"&amp;$I$26&amp;"-140"</f>
        <v>230207\Samples\230207-140</v>
      </c>
      <c r="D150" s="11" t="s">
        <v>5</v>
      </c>
      <c r="E150" s="11">
        <v>0</v>
      </c>
      <c r="J150">
        <v>49</v>
      </c>
      <c r="L150">
        <v>121</v>
      </c>
    </row>
    <row r="151" spans="1:12" x14ac:dyDescent="0.25">
      <c r="A151" s="11">
        <f t="shared" si="10"/>
        <v>0</v>
      </c>
      <c r="B151" s="11">
        <v>47</v>
      </c>
      <c r="C151" s="11" t="str">
        <f>$I$26&amp;"\Samples\"&amp;$I$26&amp;"-141"</f>
        <v>230207\Samples\230207-141</v>
      </c>
      <c r="D151" s="11" t="s">
        <v>5</v>
      </c>
      <c r="E151" s="11">
        <v>0</v>
      </c>
      <c r="J151">
        <v>50</v>
      </c>
      <c r="L151">
        <v>122</v>
      </c>
    </row>
    <row r="152" spans="1:12" x14ac:dyDescent="0.25">
      <c r="A152" s="11">
        <f t="shared" si="10"/>
        <v>0</v>
      </c>
      <c r="B152" s="11">
        <v>48</v>
      </c>
      <c r="C152" s="11" t="str">
        <f>$I$26&amp;"\Samples\"&amp;$I$26&amp;"-142"</f>
        <v>230207\Samples\230207-142</v>
      </c>
      <c r="D152" s="11" t="s">
        <v>5</v>
      </c>
      <c r="E152" s="11">
        <v>0</v>
      </c>
      <c r="J152">
        <v>51</v>
      </c>
      <c r="L152">
        <v>123</v>
      </c>
    </row>
    <row r="153" spans="1:12" x14ac:dyDescent="0.25">
      <c r="A153" s="11">
        <f t="shared" si="10"/>
        <v>0</v>
      </c>
      <c r="B153" s="11">
        <v>49</v>
      </c>
      <c r="C153" s="11" t="str">
        <f>$I$26&amp;"\Samples\"&amp;$I$26&amp;"-143"</f>
        <v>230207\Samples\230207-143</v>
      </c>
      <c r="D153" s="11" t="s">
        <v>5</v>
      </c>
      <c r="E153" s="11">
        <v>0</v>
      </c>
      <c r="J153">
        <v>52</v>
      </c>
      <c r="L153">
        <v>124</v>
      </c>
    </row>
    <row r="154" spans="1:12" x14ac:dyDescent="0.25">
      <c r="A154" s="11">
        <f t="shared" si="10"/>
        <v>0</v>
      </c>
      <c r="B154" s="11">
        <v>50</v>
      </c>
      <c r="C154" s="11" t="str">
        <f>$I$26&amp;"\Samples\"&amp;$I$26&amp;"-144"</f>
        <v>230207\Samples\230207-144</v>
      </c>
      <c r="D154" s="11" t="s">
        <v>5</v>
      </c>
      <c r="E154" s="11">
        <v>0</v>
      </c>
      <c r="J154">
        <v>53</v>
      </c>
      <c r="L154">
        <v>125</v>
      </c>
    </row>
    <row r="155" spans="1:12" x14ac:dyDescent="0.25">
      <c r="A155" s="11">
        <f t="shared" si="10"/>
        <v>0</v>
      </c>
      <c r="B155" s="11">
        <v>51</v>
      </c>
      <c r="C155" s="11" t="str">
        <f>$I$26&amp;"\Samples\"&amp;$I$26&amp;"-145"</f>
        <v>230207\Samples\230207-145</v>
      </c>
      <c r="D155" s="11" t="s">
        <v>5</v>
      </c>
      <c r="E155" s="11">
        <v>0</v>
      </c>
      <c r="J155">
        <v>54</v>
      </c>
      <c r="L155">
        <v>126</v>
      </c>
    </row>
    <row r="156" spans="1:12" x14ac:dyDescent="0.25">
      <c r="A156" s="11">
        <f t="shared" si="10"/>
        <v>0</v>
      </c>
      <c r="B156" s="11">
        <v>52</v>
      </c>
      <c r="C156" s="11" t="str">
        <f>$I$26&amp;"\Samples\"&amp;$I$26&amp;"-146"</f>
        <v>230207\Samples\230207-146</v>
      </c>
      <c r="D156" s="11" t="s">
        <v>5</v>
      </c>
      <c r="E156" s="11">
        <v>0</v>
      </c>
      <c r="J156">
        <v>55</v>
      </c>
      <c r="L156">
        <v>127</v>
      </c>
    </row>
    <row r="157" spans="1:12" x14ac:dyDescent="0.25">
      <c r="A157" s="11">
        <f t="shared" si="10"/>
        <v>0</v>
      </c>
      <c r="B157" s="11">
        <v>53</v>
      </c>
      <c r="C157" s="11" t="str">
        <f>$I$26&amp;"\Samples\"&amp;$I$26&amp;"-147"</f>
        <v>230207\Samples\230207-147</v>
      </c>
      <c r="D157" s="11" t="s">
        <v>5</v>
      </c>
      <c r="E157" s="11">
        <v>0</v>
      </c>
      <c r="J157">
        <v>56</v>
      </c>
      <c r="L157">
        <v>128</v>
      </c>
    </row>
    <row r="158" spans="1:12" x14ac:dyDescent="0.25">
      <c r="A158" s="11">
        <f t="shared" si="10"/>
        <v>0</v>
      </c>
      <c r="B158" s="11">
        <v>54</v>
      </c>
      <c r="C158" s="11" t="str">
        <f>$I$26&amp;"\Samples\"&amp;$I$26&amp;"-148"</f>
        <v>230207\Samples\230207-148</v>
      </c>
      <c r="D158" s="11" t="s">
        <v>5</v>
      </c>
      <c r="E158" s="11">
        <v>0</v>
      </c>
      <c r="J158">
        <v>57</v>
      </c>
      <c r="L158">
        <v>129</v>
      </c>
    </row>
    <row r="159" spans="1:12" x14ac:dyDescent="0.25">
      <c r="A159" s="11">
        <f t="shared" si="10"/>
        <v>0</v>
      </c>
      <c r="B159" s="11">
        <v>55</v>
      </c>
      <c r="C159" s="11" t="str">
        <f>$I$26&amp;"\Samples\"&amp;$I$26&amp;"-149"</f>
        <v>230207\Samples\230207-149</v>
      </c>
      <c r="D159" s="11" t="s">
        <v>5</v>
      </c>
      <c r="E159" s="11">
        <v>0</v>
      </c>
      <c r="I159" s="3"/>
      <c r="J159">
        <v>58</v>
      </c>
      <c r="L159">
        <v>130</v>
      </c>
    </row>
    <row r="160" spans="1:12" x14ac:dyDescent="0.25">
      <c r="A160" s="11">
        <f t="shared" si="10"/>
        <v>0</v>
      </c>
      <c r="B160" s="11">
        <v>56</v>
      </c>
      <c r="C160" s="11" t="str">
        <f>$I$26&amp;"\Samples\"&amp;$I$26&amp;"-150"</f>
        <v>230207\Samples\230207-150</v>
      </c>
      <c r="D160" s="11" t="s">
        <v>5</v>
      </c>
      <c r="E160" s="11">
        <v>0</v>
      </c>
      <c r="I160" s="3"/>
      <c r="J160">
        <v>59</v>
      </c>
      <c r="L160">
        <v>131</v>
      </c>
    </row>
    <row r="161" spans="1:12" x14ac:dyDescent="0.25">
      <c r="A161" s="11">
        <f t="shared" si="10"/>
        <v>0</v>
      </c>
      <c r="B161" s="11">
        <v>57</v>
      </c>
      <c r="C161" s="11" t="str">
        <f>$I$26&amp;"\Samples\"&amp;$I$26&amp;"-151"</f>
        <v>230207\Samples\230207-151</v>
      </c>
      <c r="D161" s="11" t="s">
        <v>5</v>
      </c>
      <c r="E161" s="11">
        <v>0</v>
      </c>
      <c r="I161" s="4"/>
      <c r="J161" s="1">
        <v>60</v>
      </c>
      <c r="L161">
        <v>132</v>
      </c>
    </row>
    <row r="162" spans="1:12" x14ac:dyDescent="0.25">
      <c r="A162" s="12" t="str">
        <f>I16</f>
        <v>230207_QCL R4</v>
      </c>
      <c r="B162" s="11">
        <v>2</v>
      </c>
      <c r="C162" s="11" t="str">
        <f>$I$26&amp;"\Samples\"&amp;$I$26&amp;"-152"</f>
        <v>230207\Samples\230207-152</v>
      </c>
      <c r="D162" s="11" t="s">
        <v>12</v>
      </c>
      <c r="E162" s="11">
        <f>K13</f>
        <v>3</v>
      </c>
      <c r="I162" s="3"/>
      <c r="J162">
        <v>61</v>
      </c>
      <c r="L162">
        <v>133</v>
      </c>
    </row>
    <row r="163" spans="1:12" x14ac:dyDescent="0.25">
      <c r="A163" s="11">
        <f t="shared" ref="A163:A182" si="11">I159</f>
        <v>0</v>
      </c>
      <c r="B163" s="11">
        <v>58</v>
      </c>
      <c r="C163" s="11" t="str">
        <f>$I$26&amp;"\Samples\"&amp;$I$26&amp;"-153"</f>
        <v>230207\Samples\230207-153</v>
      </c>
      <c r="D163" s="11" t="s">
        <v>5</v>
      </c>
      <c r="E163" s="11">
        <v>0</v>
      </c>
      <c r="I163" s="3"/>
      <c r="J163">
        <v>62</v>
      </c>
      <c r="L163">
        <v>134</v>
      </c>
    </row>
    <row r="164" spans="1:12" x14ac:dyDescent="0.25">
      <c r="A164" s="11">
        <f t="shared" si="11"/>
        <v>0</v>
      </c>
      <c r="B164" s="11">
        <v>59</v>
      </c>
      <c r="C164" s="11" t="str">
        <f>$I$26&amp;"\Samples\"&amp;$I$26&amp;"-154"</f>
        <v>230207\Samples\230207-154</v>
      </c>
      <c r="D164" s="11" t="s">
        <v>5</v>
      </c>
      <c r="E164" s="11">
        <v>0</v>
      </c>
      <c r="I164" s="3"/>
      <c r="J164">
        <v>63</v>
      </c>
      <c r="L164">
        <v>135</v>
      </c>
    </row>
    <row r="165" spans="1:12" x14ac:dyDescent="0.25">
      <c r="A165" s="11">
        <f t="shared" si="11"/>
        <v>0</v>
      </c>
      <c r="B165" s="11">
        <v>60</v>
      </c>
      <c r="C165" s="11" t="str">
        <f>$I$26&amp;"\Samples\"&amp;$I$26&amp;"-155"</f>
        <v>230207\Samples\230207-155</v>
      </c>
      <c r="D165" s="11" t="s">
        <v>5</v>
      </c>
      <c r="E165" s="11">
        <v>0</v>
      </c>
      <c r="I165" s="3"/>
      <c r="J165">
        <v>64</v>
      </c>
      <c r="L165">
        <v>136</v>
      </c>
    </row>
    <row r="166" spans="1:12" x14ac:dyDescent="0.25">
      <c r="A166" s="11">
        <f t="shared" si="11"/>
        <v>0</v>
      </c>
      <c r="B166" s="11">
        <v>61</v>
      </c>
      <c r="C166" s="11" t="str">
        <f>$I$26&amp;"\Samples\"&amp;$I$26&amp;"-156"</f>
        <v>230207\Samples\230207-156</v>
      </c>
      <c r="D166" s="11" t="s">
        <v>5</v>
      </c>
      <c r="E166" s="11">
        <v>0</v>
      </c>
      <c r="I166" s="3"/>
      <c r="J166">
        <v>65</v>
      </c>
      <c r="L166">
        <v>137</v>
      </c>
    </row>
    <row r="167" spans="1:12" x14ac:dyDescent="0.25">
      <c r="A167" s="11">
        <f t="shared" si="11"/>
        <v>0</v>
      </c>
      <c r="B167" s="11">
        <v>62</v>
      </c>
      <c r="C167" s="11" t="str">
        <f>$I$26&amp;"\Samples\"&amp;$I$26&amp;"-157"</f>
        <v>230207\Samples\230207-157</v>
      </c>
      <c r="D167" s="11" t="s">
        <v>5</v>
      </c>
      <c r="E167" s="11">
        <v>0</v>
      </c>
      <c r="I167" s="3"/>
      <c r="J167">
        <v>66</v>
      </c>
      <c r="L167">
        <v>138</v>
      </c>
    </row>
    <row r="168" spans="1:12" x14ac:dyDescent="0.25">
      <c r="A168" s="11">
        <f t="shared" si="11"/>
        <v>0</v>
      </c>
      <c r="B168" s="11">
        <v>63</v>
      </c>
      <c r="C168" s="11" t="str">
        <f>$I$26&amp;"\Samples\"&amp;$I$26&amp;"-158"</f>
        <v>230207\Samples\230207-158</v>
      </c>
      <c r="D168" s="11" t="s">
        <v>5</v>
      </c>
      <c r="E168" s="11">
        <v>0</v>
      </c>
      <c r="I168" s="3"/>
      <c r="J168">
        <v>67</v>
      </c>
      <c r="L168">
        <v>139</v>
      </c>
    </row>
    <row r="169" spans="1:12" x14ac:dyDescent="0.25">
      <c r="A169" s="11">
        <f t="shared" si="11"/>
        <v>0</v>
      </c>
      <c r="B169" s="11">
        <v>64</v>
      </c>
      <c r="C169" s="11" t="str">
        <f>$I$26&amp;"\Samples\"&amp;$I$26&amp;"-159"</f>
        <v>230207\Samples\230207-159</v>
      </c>
      <c r="D169" s="11" t="s">
        <v>5</v>
      </c>
      <c r="E169" s="11">
        <v>0</v>
      </c>
      <c r="I169" s="3"/>
      <c r="J169">
        <v>68</v>
      </c>
      <c r="L169">
        <v>140</v>
      </c>
    </row>
    <row r="170" spans="1:12" x14ac:dyDescent="0.25">
      <c r="A170" s="11">
        <f t="shared" si="11"/>
        <v>0</v>
      </c>
      <c r="B170" s="11">
        <v>65</v>
      </c>
      <c r="C170" s="11" t="str">
        <f>$I$26&amp;"\Samples\"&amp;$I$26&amp;"-160"</f>
        <v>230207\Samples\230207-160</v>
      </c>
      <c r="D170" s="11" t="s">
        <v>5</v>
      </c>
      <c r="E170" s="11">
        <v>0</v>
      </c>
      <c r="I170" s="3"/>
      <c r="J170">
        <v>69</v>
      </c>
      <c r="L170">
        <v>141</v>
      </c>
    </row>
    <row r="171" spans="1:12" x14ac:dyDescent="0.25">
      <c r="A171" s="11">
        <f t="shared" si="11"/>
        <v>0</v>
      </c>
      <c r="B171" s="11">
        <v>66</v>
      </c>
      <c r="C171" s="11" t="str">
        <f>$I$26&amp;"\Samples\"&amp;$I$26&amp;"-161"</f>
        <v>230207\Samples\230207-161</v>
      </c>
      <c r="D171" s="11" t="s">
        <v>5</v>
      </c>
      <c r="E171" s="11">
        <v>0</v>
      </c>
      <c r="I171" s="3"/>
      <c r="J171">
        <v>70</v>
      </c>
      <c r="L171">
        <v>142</v>
      </c>
    </row>
    <row r="172" spans="1:12" x14ac:dyDescent="0.25">
      <c r="A172" s="11">
        <f t="shared" si="11"/>
        <v>0</v>
      </c>
      <c r="B172" s="11">
        <v>67</v>
      </c>
      <c r="C172" s="11" t="str">
        <f>$I$26&amp;"\Samples\"&amp;$I$26&amp;"-162"</f>
        <v>230207\Samples\230207-162</v>
      </c>
      <c r="D172" s="11" t="s">
        <v>5</v>
      </c>
      <c r="E172" s="11">
        <v>0</v>
      </c>
      <c r="I172" s="3"/>
      <c r="J172">
        <v>71</v>
      </c>
      <c r="L172">
        <v>143</v>
      </c>
    </row>
    <row r="173" spans="1:12" x14ac:dyDescent="0.25">
      <c r="A173" s="11">
        <f t="shared" si="11"/>
        <v>0</v>
      </c>
      <c r="B173" s="11">
        <v>68</v>
      </c>
      <c r="C173" s="11" t="str">
        <f>$I$26&amp;"\Samples\"&amp;$I$26&amp;"-163"</f>
        <v>230207\Samples\230207-163</v>
      </c>
      <c r="D173" s="11" t="s">
        <v>5</v>
      </c>
      <c r="E173" s="11">
        <v>0</v>
      </c>
      <c r="I173" s="4"/>
      <c r="J173" s="1">
        <v>72</v>
      </c>
      <c r="L173">
        <v>144</v>
      </c>
    </row>
    <row r="174" spans="1:12" x14ac:dyDescent="0.25">
      <c r="A174" s="11">
        <f t="shared" si="11"/>
        <v>0</v>
      </c>
      <c r="B174" s="11">
        <v>69</v>
      </c>
      <c r="C174" s="11" t="str">
        <f>$I$26&amp;"\Samples\"&amp;$I$26&amp;"-164"</f>
        <v>230207\Samples\230207-164</v>
      </c>
      <c r="D174" s="11" t="s">
        <v>5</v>
      </c>
      <c r="E174" s="11">
        <v>0</v>
      </c>
      <c r="I174" s="3"/>
      <c r="J174">
        <v>73</v>
      </c>
      <c r="L174">
        <v>145</v>
      </c>
    </row>
    <row r="175" spans="1:12" x14ac:dyDescent="0.25">
      <c r="A175" s="11">
        <f t="shared" si="11"/>
        <v>0</v>
      </c>
      <c r="B175" s="11">
        <v>70</v>
      </c>
      <c r="C175" s="11" t="str">
        <f>$I$26&amp;"\Samples\"&amp;$I$26&amp;"-165"</f>
        <v>230207\Samples\230207-165</v>
      </c>
      <c r="D175" s="11" t="s">
        <v>5</v>
      </c>
      <c r="E175" s="11">
        <v>0</v>
      </c>
      <c r="I175" s="3"/>
      <c r="J175">
        <v>74</v>
      </c>
      <c r="L175">
        <v>146</v>
      </c>
    </row>
    <row r="176" spans="1:12" x14ac:dyDescent="0.25">
      <c r="A176" s="11">
        <f t="shared" si="11"/>
        <v>0</v>
      </c>
      <c r="B176" s="11">
        <v>71</v>
      </c>
      <c r="C176" s="11" t="str">
        <f>$I$26&amp;"\Samples\"&amp;$I$26&amp;"-166"</f>
        <v>230207\Samples\230207-166</v>
      </c>
      <c r="D176" s="11" t="s">
        <v>5</v>
      </c>
      <c r="E176" s="11">
        <v>0</v>
      </c>
      <c r="I176" s="3"/>
      <c r="J176">
        <v>75</v>
      </c>
      <c r="L176">
        <v>147</v>
      </c>
    </row>
    <row r="177" spans="1:12" x14ac:dyDescent="0.25">
      <c r="A177" s="11">
        <f t="shared" si="11"/>
        <v>0</v>
      </c>
      <c r="B177" s="11">
        <v>72</v>
      </c>
      <c r="C177" s="11" t="str">
        <f>$I$26&amp;"\Samples\"&amp;$I$26&amp;"-167"</f>
        <v>230207\Samples\230207-167</v>
      </c>
      <c r="D177" s="11" t="s">
        <v>5</v>
      </c>
      <c r="E177" s="11">
        <v>0</v>
      </c>
      <c r="I177" s="3"/>
      <c r="J177">
        <v>76</v>
      </c>
      <c r="L177">
        <v>148</v>
      </c>
    </row>
    <row r="178" spans="1:12" x14ac:dyDescent="0.25">
      <c r="A178" s="11">
        <f t="shared" si="11"/>
        <v>0</v>
      </c>
      <c r="B178" s="11">
        <v>73</v>
      </c>
      <c r="C178" s="11" t="str">
        <f>$I$26&amp;"\Samples\"&amp;$I$26&amp;"-168"</f>
        <v>230207\Samples\230207-168</v>
      </c>
      <c r="D178" s="11" t="s">
        <v>5</v>
      </c>
      <c r="E178" s="11">
        <v>0</v>
      </c>
      <c r="I178" s="3"/>
      <c r="J178">
        <v>77</v>
      </c>
      <c r="L178">
        <v>149</v>
      </c>
    </row>
    <row r="179" spans="1:12" x14ac:dyDescent="0.25">
      <c r="A179" s="11">
        <f t="shared" si="11"/>
        <v>0</v>
      </c>
      <c r="B179" s="11">
        <v>74</v>
      </c>
      <c r="C179" s="11" t="str">
        <f>$I$26&amp;"\Samples\"&amp;$I$26&amp;"-169"</f>
        <v>230207\Samples\230207-169</v>
      </c>
      <c r="D179" s="11" t="s">
        <v>5</v>
      </c>
      <c r="E179" s="11">
        <v>0</v>
      </c>
      <c r="J179">
        <v>78</v>
      </c>
      <c r="L179">
        <v>150</v>
      </c>
    </row>
    <row r="180" spans="1:12" x14ac:dyDescent="0.25">
      <c r="A180" s="11">
        <f t="shared" si="11"/>
        <v>0</v>
      </c>
      <c r="B180" s="11">
        <v>75</v>
      </c>
      <c r="C180" s="11" t="str">
        <f>$I$26&amp;"\Samples\"&amp;$I$26&amp;"-170"</f>
        <v>230207\Samples\230207-170</v>
      </c>
      <c r="D180" s="11" t="s">
        <v>5</v>
      </c>
      <c r="E180" s="11">
        <v>0</v>
      </c>
      <c r="J180">
        <v>79</v>
      </c>
      <c r="L180">
        <v>151</v>
      </c>
    </row>
    <row r="181" spans="1:12" x14ac:dyDescent="0.25">
      <c r="A181" s="11">
        <f t="shared" si="11"/>
        <v>0</v>
      </c>
      <c r="B181" s="11">
        <v>76</v>
      </c>
      <c r="C181" s="11" t="str">
        <f>$I$26&amp;"\Samples\"&amp;$I$26&amp;"-171"</f>
        <v>230207\Samples\230207-171</v>
      </c>
      <c r="D181" s="11" t="s">
        <v>5</v>
      </c>
      <c r="E181" s="11">
        <v>0</v>
      </c>
      <c r="J181">
        <v>80</v>
      </c>
      <c r="L181">
        <v>152</v>
      </c>
    </row>
    <row r="182" spans="1:12" x14ac:dyDescent="0.25">
      <c r="A182" s="11">
        <f t="shared" si="11"/>
        <v>0</v>
      </c>
      <c r="B182" s="11">
        <v>77</v>
      </c>
      <c r="C182" s="11" t="str">
        <f>$I$26&amp;"\Samples\"&amp;$I$26&amp;"-172"</f>
        <v>230207\Samples\230207-172</v>
      </c>
      <c r="D182" s="11" t="s">
        <v>5</v>
      </c>
      <c r="E182" s="11">
        <v>0</v>
      </c>
      <c r="J182">
        <v>81</v>
      </c>
      <c r="L182">
        <v>153</v>
      </c>
    </row>
    <row r="183" spans="1:12" x14ac:dyDescent="0.25">
      <c r="A183" s="12" t="str">
        <f>I20</f>
        <v>230207_QCM R4</v>
      </c>
      <c r="B183" s="11">
        <v>4</v>
      </c>
      <c r="C183" s="11" t="str">
        <f>$I$26&amp;"\Samples\"&amp;$I$26&amp;"-173"</f>
        <v>230207\Samples\230207-173</v>
      </c>
      <c r="D183" s="11" t="s">
        <v>12</v>
      </c>
      <c r="E183" s="11">
        <f>K14</f>
        <v>400</v>
      </c>
      <c r="J183">
        <v>82</v>
      </c>
      <c r="L183">
        <v>154</v>
      </c>
    </row>
    <row r="184" spans="1:12" x14ac:dyDescent="0.25">
      <c r="A184" s="11">
        <f t="shared" ref="A184:A202" si="12">I179</f>
        <v>0</v>
      </c>
      <c r="B184" s="11">
        <v>78</v>
      </c>
      <c r="C184" s="11" t="str">
        <f>$I$26&amp;"\Samples\"&amp;$I$26&amp;"-174"</f>
        <v>230207\Samples\230207-174</v>
      </c>
      <c r="D184" s="11" t="s">
        <v>5</v>
      </c>
      <c r="E184" s="11">
        <v>0</v>
      </c>
      <c r="J184">
        <v>83</v>
      </c>
      <c r="L184">
        <v>155</v>
      </c>
    </row>
    <row r="185" spans="1:12" x14ac:dyDescent="0.25">
      <c r="A185" s="11">
        <f t="shared" si="12"/>
        <v>0</v>
      </c>
      <c r="B185" s="11">
        <v>79</v>
      </c>
      <c r="C185" s="11" t="str">
        <f>$I$26&amp;"\Samples\"&amp;$I$26&amp;"-175"</f>
        <v>230207\Samples\230207-175</v>
      </c>
      <c r="D185" s="11" t="s">
        <v>5</v>
      </c>
      <c r="E185" s="11">
        <v>0</v>
      </c>
      <c r="I185" s="1"/>
      <c r="J185" s="1">
        <v>84</v>
      </c>
      <c r="L185">
        <v>156</v>
      </c>
    </row>
    <row r="186" spans="1:12" x14ac:dyDescent="0.25">
      <c r="A186" s="11">
        <f t="shared" si="12"/>
        <v>0</v>
      </c>
      <c r="B186" s="11">
        <v>80</v>
      </c>
      <c r="C186" s="11" t="str">
        <f>$I$26&amp;"\Samples\"&amp;$I$26&amp;"-176"</f>
        <v>230207\Samples\230207-176</v>
      </c>
      <c r="D186" s="11" t="s">
        <v>5</v>
      </c>
      <c r="E186" s="11">
        <v>0</v>
      </c>
      <c r="J186">
        <v>85</v>
      </c>
      <c r="L186">
        <v>157</v>
      </c>
    </row>
    <row r="187" spans="1:12" x14ac:dyDescent="0.25">
      <c r="A187" s="11">
        <f t="shared" si="12"/>
        <v>0</v>
      </c>
      <c r="B187" s="11">
        <v>81</v>
      </c>
      <c r="C187" s="11" t="str">
        <f>$I$26&amp;"\Samples\"&amp;$I$26&amp;"-177"</f>
        <v>230207\Samples\230207-177</v>
      </c>
      <c r="D187" s="11" t="s">
        <v>5</v>
      </c>
      <c r="E187" s="11">
        <v>0</v>
      </c>
      <c r="J187">
        <v>86</v>
      </c>
      <c r="L187">
        <v>158</v>
      </c>
    </row>
    <row r="188" spans="1:12" x14ac:dyDescent="0.25">
      <c r="A188" s="11">
        <f t="shared" si="12"/>
        <v>0</v>
      </c>
      <c r="B188" s="11">
        <v>82</v>
      </c>
      <c r="C188" s="11" t="str">
        <f>$I$26&amp;"\Samples\"&amp;$I$26&amp;"-178"</f>
        <v>230207\Samples\230207-178</v>
      </c>
      <c r="D188" s="11" t="s">
        <v>5</v>
      </c>
      <c r="E188" s="11">
        <v>0</v>
      </c>
      <c r="J188">
        <v>87</v>
      </c>
      <c r="L188">
        <v>159</v>
      </c>
    </row>
    <row r="189" spans="1:12" x14ac:dyDescent="0.25">
      <c r="A189" s="11">
        <f t="shared" si="12"/>
        <v>0</v>
      </c>
      <c r="B189" s="11">
        <v>83</v>
      </c>
      <c r="C189" s="11" t="str">
        <f>$I$26&amp;"\Samples\"&amp;$I$26&amp;"-179"</f>
        <v>230207\Samples\230207-179</v>
      </c>
      <c r="D189" s="11" t="s">
        <v>5</v>
      </c>
      <c r="E189" s="11">
        <v>0</v>
      </c>
      <c r="J189">
        <v>88</v>
      </c>
      <c r="L189">
        <v>160</v>
      </c>
    </row>
    <row r="190" spans="1:12" x14ac:dyDescent="0.25">
      <c r="A190" s="11">
        <f t="shared" si="12"/>
        <v>0</v>
      </c>
      <c r="B190" s="11">
        <v>84</v>
      </c>
      <c r="C190" s="11" t="str">
        <f>$I$26&amp;"\Samples\"&amp;$I$26&amp;"-180"</f>
        <v>230207\Samples\230207-180</v>
      </c>
      <c r="D190" s="11" t="s">
        <v>5</v>
      </c>
      <c r="E190" s="11">
        <v>0</v>
      </c>
      <c r="J190">
        <v>89</v>
      </c>
      <c r="L190">
        <v>161</v>
      </c>
    </row>
    <row r="191" spans="1:12" x14ac:dyDescent="0.25">
      <c r="A191" s="11">
        <f t="shared" si="12"/>
        <v>0</v>
      </c>
      <c r="B191" s="11">
        <v>85</v>
      </c>
      <c r="C191" s="11" t="str">
        <f>$I$26&amp;"\Samples\"&amp;$I$26&amp;"-181"</f>
        <v>230207\Samples\230207-181</v>
      </c>
      <c r="D191" s="11" t="s">
        <v>5</v>
      </c>
      <c r="E191" s="11">
        <v>0</v>
      </c>
      <c r="J191">
        <v>90</v>
      </c>
      <c r="L191">
        <v>162</v>
      </c>
    </row>
    <row r="192" spans="1:12" x14ac:dyDescent="0.25">
      <c r="A192" s="11">
        <f t="shared" si="12"/>
        <v>0</v>
      </c>
      <c r="B192" s="11">
        <v>86</v>
      </c>
      <c r="C192" s="11" t="str">
        <f>$I$26&amp;"\Samples\"&amp;$I$26&amp;"-182"</f>
        <v>230207\Samples\230207-182</v>
      </c>
      <c r="D192" s="11" t="s">
        <v>5</v>
      </c>
      <c r="E192" s="11">
        <v>0</v>
      </c>
      <c r="J192">
        <v>91</v>
      </c>
      <c r="L192">
        <v>163</v>
      </c>
    </row>
    <row r="193" spans="1:12" x14ac:dyDescent="0.25">
      <c r="A193" s="11">
        <f t="shared" si="12"/>
        <v>0</v>
      </c>
      <c r="B193" s="11">
        <v>87</v>
      </c>
      <c r="C193" s="11" t="str">
        <f>$I$26&amp;"\Samples\"&amp;$I$26&amp;"-183"</f>
        <v>230207\Samples\230207-183</v>
      </c>
      <c r="D193" s="11" t="s">
        <v>5</v>
      </c>
      <c r="E193" s="11">
        <v>0</v>
      </c>
      <c r="J193">
        <v>92</v>
      </c>
      <c r="L193">
        <v>164</v>
      </c>
    </row>
    <row r="194" spans="1:12" x14ac:dyDescent="0.25">
      <c r="A194" s="11">
        <f t="shared" si="12"/>
        <v>0</v>
      </c>
      <c r="B194" s="11">
        <v>88</v>
      </c>
      <c r="C194" s="11" t="str">
        <f>$I$26&amp;"\Samples\"&amp;$I$26&amp;"-184"</f>
        <v>230207\Samples\230207-184</v>
      </c>
      <c r="D194" s="11" t="s">
        <v>5</v>
      </c>
      <c r="E194" s="11">
        <v>0</v>
      </c>
      <c r="J194">
        <v>93</v>
      </c>
      <c r="L194">
        <v>165</v>
      </c>
    </row>
    <row r="195" spans="1:12" x14ac:dyDescent="0.25">
      <c r="A195" s="11">
        <f t="shared" si="12"/>
        <v>0</v>
      </c>
      <c r="B195" s="11">
        <v>89</v>
      </c>
      <c r="C195" s="11" t="str">
        <f>$I$26&amp;"\Samples\"&amp;$I$26&amp;"-185"</f>
        <v>230207\Samples\230207-185</v>
      </c>
      <c r="D195" s="11" t="s">
        <v>5</v>
      </c>
      <c r="E195" s="11">
        <v>0</v>
      </c>
      <c r="J195">
        <v>94</v>
      </c>
      <c r="L195">
        <v>166</v>
      </c>
    </row>
    <row r="196" spans="1:12" x14ac:dyDescent="0.25">
      <c r="A196" s="11">
        <f t="shared" si="12"/>
        <v>0</v>
      </c>
      <c r="B196" s="11">
        <v>90</v>
      </c>
      <c r="C196" s="11" t="str">
        <f>$I$26&amp;"\Samples\"&amp;$I$26&amp;"-186"</f>
        <v>230207\Samples\230207-186</v>
      </c>
      <c r="D196" s="11" t="s">
        <v>5</v>
      </c>
      <c r="E196" s="11">
        <v>0</v>
      </c>
      <c r="J196">
        <v>95</v>
      </c>
      <c r="L196">
        <v>167</v>
      </c>
    </row>
    <row r="197" spans="1:12" x14ac:dyDescent="0.25">
      <c r="A197" s="11">
        <f t="shared" si="12"/>
        <v>0</v>
      </c>
      <c r="B197" s="11">
        <v>91</v>
      </c>
      <c r="C197" s="11" t="str">
        <f>$I$26&amp;"\Samples\"&amp;$I$26&amp;"-187"</f>
        <v>230207\Samples\230207-187</v>
      </c>
      <c r="D197" s="11" t="s">
        <v>5</v>
      </c>
      <c r="E197" s="11">
        <v>0</v>
      </c>
      <c r="I197" s="1"/>
      <c r="J197" s="1">
        <v>96</v>
      </c>
      <c r="L197">
        <v>168</v>
      </c>
    </row>
    <row r="198" spans="1:12" x14ac:dyDescent="0.25">
      <c r="A198" s="11">
        <f t="shared" si="12"/>
        <v>0</v>
      </c>
      <c r="B198" s="11">
        <v>92</v>
      </c>
      <c r="C198" s="11" t="str">
        <f>$I$26&amp;"\Samples\"&amp;$I$26&amp;"-188"</f>
        <v>230207\Samples\230207-188</v>
      </c>
      <c r="D198" s="11" t="s">
        <v>5</v>
      </c>
      <c r="E198" s="11">
        <v>0</v>
      </c>
    </row>
    <row r="199" spans="1:12" x14ac:dyDescent="0.25">
      <c r="A199" s="11">
        <f t="shared" si="12"/>
        <v>0</v>
      </c>
      <c r="B199" s="11">
        <v>93</v>
      </c>
      <c r="C199" s="11" t="str">
        <f>$I$26&amp;"\Samples\"&amp;$I$26&amp;"-189"</f>
        <v>230207\Samples\230207-189</v>
      </c>
      <c r="D199" s="11" t="s">
        <v>5</v>
      </c>
      <c r="E199" s="11">
        <v>0</v>
      </c>
    </row>
    <row r="200" spans="1:12" x14ac:dyDescent="0.25">
      <c r="A200" s="11">
        <f t="shared" si="12"/>
        <v>0</v>
      </c>
      <c r="B200" s="11">
        <v>94</v>
      </c>
      <c r="C200" s="11" t="str">
        <f>$I$26&amp;"\Samples\"&amp;$I$26&amp;"-190"</f>
        <v>230207\Samples\230207-190</v>
      </c>
      <c r="D200" s="11" t="s">
        <v>5</v>
      </c>
      <c r="E200" s="11">
        <v>0</v>
      </c>
    </row>
    <row r="201" spans="1:12" x14ac:dyDescent="0.25">
      <c r="A201" s="11">
        <f t="shared" si="12"/>
        <v>0</v>
      </c>
      <c r="B201" s="11">
        <v>95</v>
      </c>
      <c r="C201" s="11" t="str">
        <f>$I$26&amp;"\Samples\"&amp;$I$26&amp;"-191"</f>
        <v>230207\Samples\230207-191</v>
      </c>
      <c r="D201" s="11" t="s">
        <v>5</v>
      </c>
      <c r="E201" s="11">
        <v>0</v>
      </c>
    </row>
    <row r="202" spans="1:12" x14ac:dyDescent="0.25">
      <c r="A202" s="11">
        <f t="shared" si="12"/>
        <v>0</v>
      </c>
      <c r="B202" s="11">
        <v>96</v>
      </c>
      <c r="C202" s="11" t="str">
        <f>$I$26&amp;"\Samples\"&amp;$I$26&amp;"-192"</f>
        <v>230207\Samples\230207-192</v>
      </c>
      <c r="D202" s="11" t="s">
        <v>5</v>
      </c>
      <c r="E202" s="11">
        <v>0</v>
      </c>
    </row>
    <row r="203" spans="1:12" x14ac:dyDescent="0.25">
      <c r="A203" s="12" t="str">
        <f>I24</f>
        <v>230207_QCH R4</v>
      </c>
      <c r="B203" s="11">
        <v>6</v>
      </c>
      <c r="C203" s="11" t="str">
        <f>$I$26&amp;"\Samples\"&amp;$I$26&amp;"-193"</f>
        <v>230207\Samples\230207-193</v>
      </c>
      <c r="D203" s="11" t="s">
        <v>12</v>
      </c>
      <c r="E203" s="11">
        <f>K15</f>
        <v>800</v>
      </c>
    </row>
    <row r="204" spans="1:12" x14ac:dyDescent="0.25">
      <c r="A204" s="11" t="str">
        <f>I2</f>
        <v>230207_Solvent</v>
      </c>
      <c r="B204" s="11">
        <v>1</v>
      </c>
      <c r="C204" s="11" t="str">
        <f>$I$26&amp;"\Samples\"&amp;$I$26&amp;"-194"</f>
        <v>230207\Samples\230207-194</v>
      </c>
      <c r="D204" s="11" t="s">
        <v>0</v>
      </c>
      <c r="E204" s="11">
        <v>0</v>
      </c>
    </row>
  </sheetData>
  <mergeCells count="1">
    <mergeCell ref="F1:H36"/>
  </mergeCells>
  <phoneticPr fontId="7" type="noConversion"/>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A22"/>
  <sheetViews>
    <sheetView zoomScale="60" zoomScaleNormal="60" workbookViewId="0">
      <selection activeCell="I13" sqref="I13"/>
    </sheetView>
  </sheetViews>
  <sheetFormatPr defaultRowHeight="15" x14ac:dyDescent="0.25"/>
  <cols>
    <col min="1" max="1" width="3.28515625" style="8" bestFit="1" customWidth="1"/>
    <col min="2" max="13" width="14" style="8" customWidth="1"/>
    <col min="14" max="14" width="13.5703125" style="8" customWidth="1"/>
    <col min="15" max="15" width="3.28515625" style="8" bestFit="1" customWidth="1"/>
    <col min="16" max="27" width="15.5703125" style="8" bestFit="1" customWidth="1"/>
    <col min="28" max="16384" width="9.140625" style="8"/>
  </cols>
  <sheetData>
    <row r="1" spans="1:27" s="6" customFormat="1" x14ac:dyDescent="0.25">
      <c r="A1" s="5"/>
      <c r="B1" s="5">
        <v>1</v>
      </c>
      <c r="C1" s="5">
        <v>2</v>
      </c>
      <c r="D1" s="5">
        <v>3</v>
      </c>
      <c r="E1" s="5">
        <v>4</v>
      </c>
      <c r="F1" s="5">
        <v>5</v>
      </c>
      <c r="G1" s="5">
        <v>6</v>
      </c>
      <c r="H1" s="5">
        <v>7</v>
      </c>
      <c r="I1" s="5">
        <v>8</v>
      </c>
      <c r="J1" s="5">
        <v>9</v>
      </c>
      <c r="K1" s="5">
        <v>10</v>
      </c>
      <c r="L1" s="5">
        <v>11</v>
      </c>
      <c r="M1" s="5">
        <v>12</v>
      </c>
      <c r="O1" s="5"/>
      <c r="P1" s="5">
        <v>1</v>
      </c>
      <c r="Q1" s="5">
        <v>2</v>
      </c>
      <c r="R1" s="5">
        <v>3</v>
      </c>
      <c r="S1" s="5">
        <v>4</v>
      </c>
      <c r="T1" s="5">
        <v>5</v>
      </c>
      <c r="U1" s="5">
        <v>6</v>
      </c>
      <c r="V1" s="5">
        <v>7</v>
      </c>
      <c r="W1" s="5">
        <v>8</v>
      </c>
      <c r="X1" s="5">
        <v>9</v>
      </c>
      <c r="Y1" s="5">
        <v>10</v>
      </c>
      <c r="Z1" s="5">
        <v>11</v>
      </c>
      <c r="AA1" s="5">
        <v>12</v>
      </c>
    </row>
    <row r="2" spans="1:27" x14ac:dyDescent="0.25">
      <c r="A2" s="23" t="s">
        <v>18</v>
      </c>
      <c r="B2" s="7">
        <v>1</v>
      </c>
      <c r="C2" s="7">
        <v>2</v>
      </c>
      <c r="D2" s="7">
        <v>3</v>
      </c>
      <c r="E2" s="7">
        <v>4</v>
      </c>
      <c r="F2" s="7">
        <v>5</v>
      </c>
      <c r="G2" s="7">
        <v>6</v>
      </c>
      <c r="H2" s="7">
        <v>7</v>
      </c>
      <c r="I2" s="7">
        <v>8</v>
      </c>
      <c r="J2" s="7">
        <v>9</v>
      </c>
      <c r="K2" s="7">
        <v>10</v>
      </c>
      <c r="L2" s="7">
        <v>11</v>
      </c>
      <c r="M2" s="7">
        <v>12</v>
      </c>
      <c r="O2" s="23" t="s">
        <v>18</v>
      </c>
      <c r="P2" s="7">
        <v>1</v>
      </c>
      <c r="Q2" s="7">
        <v>2</v>
      </c>
      <c r="R2" s="7">
        <v>3</v>
      </c>
      <c r="S2" s="7">
        <v>4</v>
      </c>
      <c r="T2" s="7">
        <v>5</v>
      </c>
      <c r="U2" s="7">
        <v>6</v>
      </c>
      <c r="V2" s="7">
        <v>7</v>
      </c>
      <c r="W2" s="7">
        <v>8</v>
      </c>
      <c r="X2" s="7">
        <v>9</v>
      </c>
      <c r="Y2" s="7">
        <v>10</v>
      </c>
      <c r="Z2" s="7">
        <v>11</v>
      </c>
      <c r="AA2" s="7">
        <v>12</v>
      </c>
    </row>
    <row r="3" spans="1:27" s="10" customFormat="1" ht="60" customHeight="1" x14ac:dyDescent="0.25">
      <c r="A3" s="24"/>
      <c r="B3" s="9" t="str">
        <f>IF(Sequence!I2&lt;&gt;"",Sequence!I2,"")</f>
        <v>230207_Solvent</v>
      </c>
      <c r="C3" s="9" t="str">
        <f>IF(Sequence!I3&lt;&gt;"",Sequence!I3,"")</f>
        <v>230207_DBlank</v>
      </c>
      <c r="D3" s="9" t="str">
        <f>IF(Sequence!I4&lt;&gt;"",Sequence!I4,"")</f>
        <v>230207_Blank</v>
      </c>
      <c r="E3" s="9" t="str">
        <f>IF(Sequence!I5&lt;&gt;"",Sequence!I5,"")</f>
        <v>230207_Cal 1</v>
      </c>
      <c r="F3" s="9" t="str">
        <f>IF(Sequence!I6&lt;&gt;"",Sequence!I6,"")</f>
        <v>230207_Cal 2</v>
      </c>
      <c r="G3" s="9" t="str">
        <f>IF(Sequence!I7&lt;&gt;"",Sequence!I7,"")</f>
        <v>230207_Cal 3</v>
      </c>
      <c r="H3" s="9" t="str">
        <f>IF(Sequence!I8&lt;&gt;"",Sequence!I8,"")</f>
        <v>230207_Cal 4</v>
      </c>
      <c r="I3" s="9" t="str">
        <f>IF(Sequence!I9&lt;&gt;"",Sequence!I9,"")</f>
        <v>230207_Cal 5</v>
      </c>
      <c r="J3" s="9" t="str">
        <f>IF(Sequence!I10&lt;&gt;"",Sequence!I10,"")</f>
        <v>230207_Cal 6</v>
      </c>
      <c r="K3" s="9" t="str">
        <f>IF(Sequence!I11&lt;&gt;"",Sequence!I11,"")</f>
        <v>230207_Cal 7</v>
      </c>
      <c r="L3" s="9" t="str">
        <f>IF(Sequence!I12&lt;&gt;"",Sequence!I12,"")</f>
        <v>230207_Cal 8</v>
      </c>
      <c r="M3" s="9" t="str">
        <f>B3</f>
        <v>230207_Solvent</v>
      </c>
      <c r="O3" s="24"/>
      <c r="P3" s="9" t="str">
        <f>IF(Sequence!I15&lt;&gt;"",Sequence!I15,"")</f>
        <v>230207_QCL R3</v>
      </c>
      <c r="Q3" s="9" t="str">
        <f>IF(Sequence!I16&lt;&gt;"",Sequence!I16,"")</f>
        <v>230207_QCL R4</v>
      </c>
      <c r="R3" s="9" t="str">
        <f>IF(Sequence!I19&lt;&gt;"",Sequence!I19,"")</f>
        <v>230207_QCM R3</v>
      </c>
      <c r="S3" s="9" t="str">
        <f>IF(Sequence!I20&lt;&gt;"",Sequence!I20,"")</f>
        <v>230207_QCM R4</v>
      </c>
      <c r="T3" s="9" t="str">
        <f>IF(Sequence!I23&lt;&gt;"",Sequence!I23,"")</f>
        <v>230207_QCH R3</v>
      </c>
      <c r="U3" s="9" t="str">
        <f>IF(Sequence!I24&lt;&gt;"",Sequence!I24,"")</f>
        <v>230207_QCH R4</v>
      </c>
      <c r="V3" s="9" t="str">
        <f>IF(Sequence!I108&lt;&gt;"",Sequence!I108,"")</f>
        <v/>
      </c>
      <c r="W3" s="9" t="str">
        <f>IF(Sequence!I109&lt;&gt;"",Sequence!I109,"")</f>
        <v/>
      </c>
      <c r="X3" s="9" t="str">
        <f>IF(Sequence!I110&lt;&gt;"",Sequence!I110,"")</f>
        <v/>
      </c>
      <c r="Y3" s="9" t="str">
        <f>IF(Sequence!I111&lt;&gt;"",Sequence!I111,"")</f>
        <v/>
      </c>
      <c r="Z3" s="9" t="str">
        <f>IF(Sequence!I112&lt;&gt;"",Sequence!I112,"")</f>
        <v/>
      </c>
      <c r="AA3" s="9" t="str">
        <f>IF(Sequence!I113&lt;&gt;"",Sequence!I113,"")</f>
        <v/>
      </c>
    </row>
    <row r="4" spans="1:27" x14ac:dyDescent="0.25">
      <c r="A4" s="23" t="s">
        <v>19</v>
      </c>
      <c r="B4" s="7">
        <v>13</v>
      </c>
      <c r="C4" s="7">
        <v>14</v>
      </c>
      <c r="D4" s="7">
        <v>15</v>
      </c>
      <c r="E4" s="7">
        <v>16</v>
      </c>
      <c r="F4" s="7">
        <v>17</v>
      </c>
      <c r="G4" s="7">
        <v>18</v>
      </c>
      <c r="H4" s="7">
        <v>19</v>
      </c>
      <c r="I4" s="7">
        <v>20</v>
      </c>
      <c r="J4" s="7">
        <v>21</v>
      </c>
      <c r="K4" s="7">
        <v>22</v>
      </c>
      <c r="L4" s="7">
        <v>23</v>
      </c>
      <c r="M4" s="7">
        <v>24</v>
      </c>
      <c r="O4" s="23" t="s">
        <v>19</v>
      </c>
      <c r="P4" s="7">
        <v>13</v>
      </c>
      <c r="Q4" s="7">
        <v>14</v>
      </c>
      <c r="R4" s="7">
        <v>15</v>
      </c>
      <c r="S4" s="7">
        <v>16</v>
      </c>
      <c r="T4" s="7">
        <v>17</v>
      </c>
      <c r="U4" s="7">
        <v>18</v>
      </c>
      <c r="V4" s="7">
        <v>19</v>
      </c>
      <c r="W4" s="7">
        <v>20</v>
      </c>
      <c r="X4" s="7">
        <v>21</v>
      </c>
      <c r="Y4" s="7">
        <v>22</v>
      </c>
      <c r="Z4" s="7">
        <v>23</v>
      </c>
      <c r="AA4" s="7">
        <v>24</v>
      </c>
    </row>
    <row r="5" spans="1:27" s="10" customFormat="1" ht="60" customHeight="1" x14ac:dyDescent="0.25">
      <c r="A5" s="24"/>
      <c r="B5" s="9" t="str">
        <f>IF(Sequence!I13&lt;&gt;"",Sequence!I13,"")</f>
        <v>230207_QCL R1</v>
      </c>
      <c r="C5" s="9" t="str">
        <f>IF(Sequence!I14&lt;&gt;"",Sequence!I14,"")</f>
        <v>230207_QCL R2</v>
      </c>
      <c r="D5" s="9" t="str">
        <f>IF(Sequence!I17&lt;&gt;"",Sequence!I17,"")</f>
        <v>230207_QCM R1</v>
      </c>
      <c r="E5" s="9" t="str">
        <f>IF(Sequence!I18&lt;&gt;"",Sequence!I18,"")</f>
        <v>230207_QCM R2</v>
      </c>
      <c r="F5" s="9" t="str">
        <f>IF(Sequence!I21&lt;&gt;"",Sequence!I21,"")</f>
        <v>230207_QCH R1</v>
      </c>
      <c r="G5" s="9" t="str">
        <f>IF(Sequence!I22&lt;&gt;"",Sequence!I22,"")</f>
        <v>230207_QCH R2</v>
      </c>
      <c r="H5" s="9" t="str">
        <f>IF(Sequence!I30&lt;&gt;"",Sequence!I30,"")</f>
        <v/>
      </c>
      <c r="I5" s="9" t="str">
        <f>IF(Sequence!I31&lt;&gt;"",Sequence!I31,"")</f>
        <v/>
      </c>
      <c r="J5" s="9" t="str">
        <f>IF(Sequence!I32&lt;&gt;"",Sequence!I32,"")</f>
        <v/>
      </c>
      <c r="K5" s="9" t="str">
        <f>IF(Sequence!I33&lt;&gt;"",Sequence!I33,"")</f>
        <v/>
      </c>
      <c r="L5" s="9" t="str">
        <f>IF(Sequence!I34&lt;&gt;"",Sequence!I34,"")</f>
        <v/>
      </c>
      <c r="M5" s="9" t="str">
        <f>IF(Sequence!I35&lt;&gt;"",Sequence!I35,"")</f>
        <v/>
      </c>
      <c r="O5" s="24"/>
      <c r="P5" s="9" t="str">
        <f>IF(Sequence!I114&lt;&gt;"",Sequence!I114,"")</f>
        <v/>
      </c>
      <c r="Q5" s="9" t="str">
        <f>IF(Sequence!I115&lt;&gt;"",Sequence!I115,"")</f>
        <v/>
      </c>
      <c r="R5" s="9" t="str">
        <f>IF(Sequence!I116&lt;&gt;"",Sequence!I116,"")</f>
        <v/>
      </c>
      <c r="S5" s="9" t="str">
        <f>IF(Sequence!I117&lt;&gt;"",Sequence!I117,"")</f>
        <v/>
      </c>
      <c r="T5" s="9" t="str">
        <f>IF(Sequence!I118&lt;&gt;"",Sequence!I118,"")</f>
        <v/>
      </c>
      <c r="U5" s="9" t="str">
        <f>IF(Sequence!I119&lt;&gt;"",Sequence!I119,"")</f>
        <v/>
      </c>
      <c r="V5" s="9" t="str">
        <f>IF(Sequence!I120&lt;&gt;"",Sequence!I120,"")</f>
        <v/>
      </c>
      <c r="W5" s="9" t="str">
        <f>IF(Sequence!I121&lt;&gt;"",Sequence!I121,"")</f>
        <v/>
      </c>
      <c r="X5" s="9" t="str">
        <f>IF(Sequence!I122&lt;&gt;"",Sequence!I122,"")</f>
        <v/>
      </c>
      <c r="Y5" s="9" t="str">
        <f>IF(Sequence!I123&lt;&gt;"",Sequence!I123,"")</f>
        <v/>
      </c>
      <c r="Z5" s="9" t="str">
        <f>IF(Sequence!I124&lt;&gt;"",Sequence!I124,"")</f>
        <v/>
      </c>
      <c r="AA5" s="9" t="str">
        <f>IF(Sequence!I125&lt;&gt;"",Sequence!I125,"")</f>
        <v/>
      </c>
    </row>
    <row r="6" spans="1:27" x14ac:dyDescent="0.25">
      <c r="A6" s="23" t="s">
        <v>20</v>
      </c>
      <c r="B6" s="7">
        <v>25</v>
      </c>
      <c r="C6" s="7">
        <v>26</v>
      </c>
      <c r="D6" s="7">
        <v>27</v>
      </c>
      <c r="E6" s="7">
        <v>28</v>
      </c>
      <c r="F6" s="7">
        <v>29</v>
      </c>
      <c r="G6" s="7">
        <v>30</v>
      </c>
      <c r="H6" s="7">
        <v>31</v>
      </c>
      <c r="I6" s="7">
        <v>32</v>
      </c>
      <c r="J6" s="7">
        <v>33</v>
      </c>
      <c r="K6" s="7">
        <v>34</v>
      </c>
      <c r="L6" s="7">
        <v>35</v>
      </c>
      <c r="M6" s="7">
        <v>36</v>
      </c>
      <c r="O6" s="23" t="s">
        <v>20</v>
      </c>
      <c r="P6" s="7">
        <v>25</v>
      </c>
      <c r="Q6" s="7">
        <v>26</v>
      </c>
      <c r="R6" s="7">
        <v>27</v>
      </c>
      <c r="S6" s="7">
        <v>28</v>
      </c>
      <c r="T6" s="7">
        <v>29</v>
      </c>
      <c r="U6" s="7">
        <v>30</v>
      </c>
      <c r="V6" s="7">
        <v>31</v>
      </c>
      <c r="W6" s="7">
        <v>32</v>
      </c>
      <c r="X6" s="7">
        <v>33</v>
      </c>
      <c r="Y6" s="7">
        <v>34</v>
      </c>
      <c r="Z6" s="7">
        <v>35</v>
      </c>
      <c r="AA6" s="7">
        <v>36</v>
      </c>
    </row>
    <row r="7" spans="1:27" s="10" customFormat="1" ht="60" customHeight="1" x14ac:dyDescent="0.25">
      <c r="A7" s="24"/>
      <c r="B7" s="9" t="str">
        <f>IF(Sequence!I36&lt;&gt;"",Sequence!I36,"")</f>
        <v/>
      </c>
      <c r="C7" s="9" t="str">
        <f>IF(Sequence!I37&lt;&gt;"",Sequence!I37,"")</f>
        <v/>
      </c>
      <c r="D7" s="9" t="str">
        <f>IF(Sequence!I38&lt;&gt;"",Sequence!I38,"")</f>
        <v/>
      </c>
      <c r="E7" s="9" t="str">
        <f>IF(Sequence!I39&lt;&gt;"",Sequence!I39,"")</f>
        <v/>
      </c>
      <c r="F7" s="9" t="str">
        <f>IF(Sequence!I40&lt;&gt;"",Sequence!I40,"")</f>
        <v/>
      </c>
      <c r="G7" s="9" t="str">
        <f>IF(Sequence!I41&lt;&gt;"",Sequence!I41,"")</f>
        <v/>
      </c>
      <c r="H7" s="9" t="str">
        <f>IF(Sequence!I42&lt;&gt;"",Sequence!I42,"")</f>
        <v/>
      </c>
      <c r="I7" s="9" t="str">
        <f>IF(Sequence!I43&lt;&gt;"",Sequence!I43,"")</f>
        <v/>
      </c>
      <c r="J7" s="9" t="str">
        <f>IF(Sequence!I44&lt;&gt;"",Sequence!I44,"")</f>
        <v/>
      </c>
      <c r="K7" s="9" t="str">
        <f>IF(Sequence!I45&lt;&gt;"",Sequence!I45,"")</f>
        <v/>
      </c>
      <c r="L7" s="9" t="str">
        <f>IF(Sequence!I46&lt;&gt;"",Sequence!I46,"")</f>
        <v/>
      </c>
      <c r="M7" s="9" t="str">
        <f>IF(Sequence!I47&lt;&gt;"",Sequence!I47,"")</f>
        <v/>
      </c>
      <c r="O7" s="24"/>
      <c r="P7" s="9" t="str">
        <f>IF(Sequence!I126&lt;&gt;"",Sequence!I126,"")</f>
        <v/>
      </c>
      <c r="Q7" s="9" t="str">
        <f>IF(Sequence!I127&lt;&gt;"",Sequence!I127,"")</f>
        <v/>
      </c>
      <c r="R7" s="9" t="str">
        <f>IF(Sequence!I128&lt;&gt;"",Sequence!I128,"")</f>
        <v/>
      </c>
      <c r="S7" s="9" t="str">
        <f>IF(Sequence!I129&lt;&gt;"",Sequence!I129,"")</f>
        <v/>
      </c>
      <c r="T7" s="9" t="str">
        <f>IF(Sequence!I130&lt;&gt;"",Sequence!I130,"")</f>
        <v/>
      </c>
      <c r="U7" s="9" t="str">
        <f>IF(Sequence!I131&lt;&gt;"",Sequence!I131,"")</f>
        <v/>
      </c>
      <c r="V7" s="9" t="str">
        <f>IF(Sequence!I132&lt;&gt;"",Sequence!I132,"")</f>
        <v/>
      </c>
      <c r="W7" s="9" t="str">
        <f>IF(Sequence!I133&lt;&gt;"",Sequence!I133,"")</f>
        <v/>
      </c>
      <c r="X7" s="9" t="str">
        <f>IF(Sequence!I134&lt;&gt;"",Sequence!I134,"")</f>
        <v/>
      </c>
      <c r="Y7" s="9" t="str">
        <f>IF(Sequence!I135&lt;&gt;"",Sequence!I135,"")</f>
        <v/>
      </c>
      <c r="Z7" s="9" t="str">
        <f>IF(Sequence!I136&lt;&gt;"",Sequence!I136,"")</f>
        <v/>
      </c>
      <c r="AA7" s="9" t="str">
        <f>IF(Sequence!I137&lt;&gt;"",Sequence!I137,"")</f>
        <v/>
      </c>
    </row>
    <row r="8" spans="1:27" x14ac:dyDescent="0.25">
      <c r="A8" s="23" t="s">
        <v>21</v>
      </c>
      <c r="B8" s="7">
        <v>37</v>
      </c>
      <c r="C8" s="7">
        <v>38</v>
      </c>
      <c r="D8" s="7">
        <v>39</v>
      </c>
      <c r="E8" s="7">
        <v>40</v>
      </c>
      <c r="F8" s="7">
        <v>41</v>
      </c>
      <c r="G8" s="7">
        <v>42</v>
      </c>
      <c r="H8" s="7">
        <v>43</v>
      </c>
      <c r="I8" s="7">
        <v>44</v>
      </c>
      <c r="J8" s="7">
        <v>45</v>
      </c>
      <c r="K8" s="7">
        <v>46</v>
      </c>
      <c r="L8" s="7">
        <v>47</v>
      </c>
      <c r="M8" s="7">
        <v>48</v>
      </c>
      <c r="O8" s="23" t="s">
        <v>21</v>
      </c>
      <c r="P8" s="7">
        <v>37</v>
      </c>
      <c r="Q8" s="7">
        <v>38</v>
      </c>
      <c r="R8" s="7">
        <v>39</v>
      </c>
      <c r="S8" s="7">
        <v>40</v>
      </c>
      <c r="T8" s="7">
        <v>41</v>
      </c>
      <c r="U8" s="7">
        <v>42</v>
      </c>
      <c r="V8" s="7">
        <v>43</v>
      </c>
      <c r="W8" s="7">
        <v>44</v>
      </c>
      <c r="X8" s="7">
        <v>45</v>
      </c>
      <c r="Y8" s="7">
        <v>46</v>
      </c>
      <c r="Z8" s="7">
        <v>47</v>
      </c>
      <c r="AA8" s="7">
        <v>48</v>
      </c>
    </row>
    <row r="9" spans="1:27" s="10" customFormat="1" ht="60" customHeight="1" x14ac:dyDescent="0.25">
      <c r="A9" s="24"/>
      <c r="B9" s="9" t="str">
        <f>IF(Sequence!I48&lt;&gt;"",Sequence!I48,"")</f>
        <v/>
      </c>
      <c r="C9" s="9" t="str">
        <f>IF(Sequence!I49&lt;&gt;"",Sequence!I49,"")</f>
        <v/>
      </c>
      <c r="D9" s="9" t="str">
        <f>IF(Sequence!I50&lt;&gt;"",Sequence!I50,"")</f>
        <v/>
      </c>
      <c r="E9" s="9" t="str">
        <f>IF(Sequence!I51&lt;&gt;"",Sequence!I51,"")</f>
        <v/>
      </c>
      <c r="F9" s="9" t="str">
        <f>IF(Sequence!I52&lt;&gt;"",Sequence!I52,"")</f>
        <v/>
      </c>
      <c r="G9" s="9" t="str">
        <f>IF(Sequence!I53&lt;&gt;"",Sequence!I53,"")</f>
        <v/>
      </c>
      <c r="H9" s="9" t="str">
        <f>IF(Sequence!I54&lt;&gt;"",Sequence!I54,"")</f>
        <v/>
      </c>
      <c r="I9" s="9" t="str">
        <f>IF(Sequence!I55&lt;&gt;"",Sequence!I55,"")</f>
        <v/>
      </c>
      <c r="J9" s="9" t="str">
        <f>IF(Sequence!I56&lt;&gt;"",Sequence!I56,"")</f>
        <v/>
      </c>
      <c r="K9" s="9" t="str">
        <f>IF(Sequence!I57&lt;&gt;"",Sequence!I57,"")</f>
        <v/>
      </c>
      <c r="L9" s="9" t="str">
        <f>IF(Sequence!I58&lt;&gt;"",Sequence!I58,"")</f>
        <v/>
      </c>
      <c r="M9" s="9" t="str">
        <f>IF(Sequence!I59&lt;&gt;"",Sequence!I59,"")</f>
        <v/>
      </c>
      <c r="O9" s="24"/>
      <c r="P9" s="9" t="str">
        <f>IF(Sequence!I138&lt;&gt;"",Sequence!I138,"")</f>
        <v/>
      </c>
      <c r="Q9" s="9" t="str">
        <f>IF(Sequence!I139&lt;&gt;"",Sequence!I139,"")</f>
        <v/>
      </c>
      <c r="R9" s="9" t="str">
        <f>IF(Sequence!I140&lt;&gt;"",Sequence!I140,"")</f>
        <v/>
      </c>
      <c r="S9" s="9" t="str">
        <f>IF(Sequence!I141&lt;&gt;"",Sequence!I141,"")</f>
        <v/>
      </c>
      <c r="T9" s="9" t="str">
        <f>IF(Sequence!I142&lt;&gt;"",Sequence!I142,"")</f>
        <v/>
      </c>
      <c r="U9" s="9" t="str">
        <f>IF(Sequence!I143&lt;&gt;"",Sequence!I143,"")</f>
        <v/>
      </c>
      <c r="V9" s="9" t="str">
        <f>IF(Sequence!I144&lt;&gt;"",Sequence!I144,"")</f>
        <v/>
      </c>
      <c r="W9" s="9" t="str">
        <f>IF(Sequence!I145&lt;&gt;"",Sequence!I145,"")</f>
        <v/>
      </c>
      <c r="X9" s="9" t="str">
        <f>IF(Sequence!I146&lt;&gt;"",Sequence!I146,"")</f>
        <v/>
      </c>
      <c r="Y9" s="9" t="str">
        <f>IF(Sequence!I147&lt;&gt;"",Sequence!I147,"")</f>
        <v/>
      </c>
      <c r="Z9" s="9" t="str">
        <f>IF(Sequence!I148&lt;&gt;"",Sequence!I148,"")</f>
        <v/>
      </c>
      <c r="AA9" s="9" t="str">
        <f>IF(Sequence!I149&lt;&gt;"",Sequence!I149,"")</f>
        <v/>
      </c>
    </row>
    <row r="10" spans="1:27" x14ac:dyDescent="0.25">
      <c r="A10" s="23" t="s">
        <v>22</v>
      </c>
      <c r="B10" s="7">
        <v>49</v>
      </c>
      <c r="C10" s="7">
        <v>50</v>
      </c>
      <c r="D10" s="7">
        <v>51</v>
      </c>
      <c r="E10" s="7">
        <v>52</v>
      </c>
      <c r="F10" s="7">
        <v>53</v>
      </c>
      <c r="G10" s="7">
        <v>54</v>
      </c>
      <c r="H10" s="7">
        <v>55</v>
      </c>
      <c r="I10" s="7">
        <v>56</v>
      </c>
      <c r="J10" s="7">
        <v>57</v>
      </c>
      <c r="K10" s="7">
        <v>58</v>
      </c>
      <c r="L10" s="7">
        <v>59</v>
      </c>
      <c r="M10" s="7">
        <v>60</v>
      </c>
      <c r="O10" s="23" t="s">
        <v>22</v>
      </c>
      <c r="P10" s="7">
        <v>49</v>
      </c>
      <c r="Q10" s="7">
        <v>50</v>
      </c>
      <c r="R10" s="7">
        <v>51</v>
      </c>
      <c r="S10" s="7">
        <v>52</v>
      </c>
      <c r="T10" s="7">
        <v>53</v>
      </c>
      <c r="U10" s="7">
        <v>54</v>
      </c>
      <c r="V10" s="7">
        <v>55</v>
      </c>
      <c r="W10" s="7">
        <v>56</v>
      </c>
      <c r="X10" s="7">
        <v>57</v>
      </c>
      <c r="Y10" s="7">
        <v>58</v>
      </c>
      <c r="Z10" s="7">
        <v>59</v>
      </c>
      <c r="AA10" s="7">
        <v>60</v>
      </c>
    </row>
    <row r="11" spans="1:27" s="10" customFormat="1" ht="60" customHeight="1" x14ac:dyDescent="0.25">
      <c r="A11" s="24"/>
      <c r="B11" s="9" t="str">
        <f>IF(Sequence!I60&lt;&gt;"",Sequence!I60,"")</f>
        <v/>
      </c>
      <c r="C11" s="9" t="str">
        <f>IF(Sequence!I61&lt;&gt;"",Sequence!I61,"")</f>
        <v/>
      </c>
      <c r="D11" s="9" t="str">
        <f>IF(Sequence!I62&lt;&gt;"",Sequence!I62,"")</f>
        <v/>
      </c>
      <c r="E11" s="9" t="str">
        <f>IF(Sequence!I63&lt;&gt;"",Sequence!I63,"")</f>
        <v/>
      </c>
      <c r="F11" s="9" t="str">
        <f>IF(Sequence!I64&lt;&gt;"",Sequence!I64,"")</f>
        <v/>
      </c>
      <c r="G11" s="9" t="str">
        <f>IF(Sequence!I65&lt;&gt;"",Sequence!I65,"")</f>
        <v/>
      </c>
      <c r="H11" s="9" t="str">
        <f>IF(Sequence!I66&lt;&gt;"",Sequence!I66,"")</f>
        <v/>
      </c>
      <c r="I11" s="9" t="str">
        <f>IF(Sequence!I67&lt;&gt;"",Sequence!I67,"")</f>
        <v/>
      </c>
      <c r="J11" s="9" t="str">
        <f>IF(Sequence!I68&lt;&gt;"",Sequence!I68,"")</f>
        <v/>
      </c>
      <c r="K11" s="9" t="str">
        <f>IF(Sequence!I69&lt;&gt;"",Sequence!I69,"")</f>
        <v/>
      </c>
      <c r="L11" s="9" t="str">
        <f>IF(Sequence!I70&lt;&gt;"",Sequence!I70,"")</f>
        <v/>
      </c>
      <c r="M11" s="9" t="str">
        <f>IF(Sequence!I71&lt;&gt;"",Sequence!I71,"")</f>
        <v/>
      </c>
      <c r="O11" s="24"/>
      <c r="P11" s="9" t="str">
        <f>IF(Sequence!I150&lt;&gt;"",Sequence!I150,"")</f>
        <v/>
      </c>
      <c r="Q11" s="9" t="str">
        <f>IF(Sequence!I151&lt;&gt;"",Sequence!I151,"")</f>
        <v/>
      </c>
      <c r="R11" s="9" t="str">
        <f>IF(Sequence!I152&lt;&gt;"",Sequence!I152,"")</f>
        <v/>
      </c>
      <c r="S11" s="9" t="str">
        <f>IF(Sequence!I153&lt;&gt;"",Sequence!I153,"")</f>
        <v/>
      </c>
      <c r="T11" s="9" t="str">
        <f>IF(Sequence!I154&lt;&gt;"",Sequence!I154,"")</f>
        <v/>
      </c>
      <c r="U11" s="9" t="str">
        <f>IF(Sequence!I155&lt;&gt;"",Sequence!I155,"")</f>
        <v/>
      </c>
      <c r="V11" s="9" t="str">
        <f>IF(Sequence!I156&lt;&gt;"",Sequence!I156,"")</f>
        <v/>
      </c>
      <c r="W11" s="9" t="str">
        <f>IF(Sequence!I157&lt;&gt;"",Sequence!I157,"")</f>
        <v/>
      </c>
      <c r="X11" s="9" t="str">
        <f>IF(Sequence!I158&lt;&gt;"",Sequence!I158,"")</f>
        <v/>
      </c>
      <c r="Y11" s="9" t="str">
        <f>IF(Sequence!I159&lt;&gt;"",Sequence!I159,"")</f>
        <v/>
      </c>
      <c r="Z11" s="9" t="str">
        <f>IF(Sequence!I160&lt;&gt;"",Sequence!I160,"")</f>
        <v/>
      </c>
      <c r="AA11" s="9" t="str">
        <f>IF(Sequence!I161&lt;&gt;"",Sequence!I161,"")</f>
        <v/>
      </c>
    </row>
    <row r="12" spans="1:27" x14ac:dyDescent="0.25">
      <c r="A12" s="23" t="s">
        <v>23</v>
      </c>
      <c r="B12" s="7">
        <v>61</v>
      </c>
      <c r="C12" s="7">
        <v>62</v>
      </c>
      <c r="D12" s="7">
        <v>63</v>
      </c>
      <c r="E12" s="7">
        <v>64</v>
      </c>
      <c r="F12" s="7">
        <v>65</v>
      </c>
      <c r="G12" s="7">
        <v>66</v>
      </c>
      <c r="H12" s="7">
        <v>67</v>
      </c>
      <c r="I12" s="7">
        <v>68</v>
      </c>
      <c r="J12" s="7">
        <v>69</v>
      </c>
      <c r="K12" s="7">
        <v>70</v>
      </c>
      <c r="L12" s="7">
        <v>71</v>
      </c>
      <c r="M12" s="7">
        <v>72</v>
      </c>
      <c r="O12" s="23" t="s">
        <v>23</v>
      </c>
      <c r="P12" s="7">
        <v>61</v>
      </c>
      <c r="Q12" s="7">
        <v>62</v>
      </c>
      <c r="R12" s="7">
        <v>63</v>
      </c>
      <c r="S12" s="7">
        <v>64</v>
      </c>
      <c r="T12" s="7">
        <v>65</v>
      </c>
      <c r="U12" s="7">
        <v>66</v>
      </c>
      <c r="V12" s="7">
        <v>67</v>
      </c>
      <c r="W12" s="7">
        <v>68</v>
      </c>
      <c r="X12" s="7">
        <v>69</v>
      </c>
      <c r="Y12" s="7">
        <v>70</v>
      </c>
      <c r="Z12" s="7">
        <v>71</v>
      </c>
      <c r="AA12" s="7">
        <v>72</v>
      </c>
    </row>
    <row r="13" spans="1:27" s="10" customFormat="1" ht="60" customHeight="1" x14ac:dyDescent="0.25">
      <c r="A13" s="24"/>
      <c r="B13" s="9" t="str">
        <f>IF(Sequence!I72&lt;&gt;"",Sequence!I72,"")</f>
        <v/>
      </c>
      <c r="C13" s="9" t="str">
        <f>IF(Sequence!I73&lt;&gt;"",Sequence!I73,"")</f>
        <v/>
      </c>
      <c r="D13" s="9" t="str">
        <f>IF(Sequence!I74&lt;&gt;"",Sequence!I74,"")</f>
        <v/>
      </c>
      <c r="E13" s="9" t="str">
        <f>IF(Sequence!I75&lt;&gt;"",Sequence!I75,"")</f>
        <v/>
      </c>
      <c r="F13" s="9" t="str">
        <f>IF(Sequence!I76&lt;&gt;"",Sequence!I76,"")</f>
        <v/>
      </c>
      <c r="G13" s="9" t="str">
        <f>IF(Sequence!I77&lt;&gt;"",Sequence!I77,"")</f>
        <v/>
      </c>
      <c r="H13" s="9" t="str">
        <f>IF(Sequence!I78&lt;&gt;"",Sequence!I78,"")</f>
        <v/>
      </c>
      <c r="I13" s="9" t="str">
        <f>IF(Sequence!I79&lt;&gt;"",Sequence!I79,"")</f>
        <v/>
      </c>
      <c r="J13" s="9" t="str">
        <f>IF(Sequence!I80&lt;&gt;"",Sequence!I80,"")</f>
        <v/>
      </c>
      <c r="K13" s="9" t="str">
        <f>IF(Sequence!I81&lt;&gt;"",Sequence!I81,"")</f>
        <v/>
      </c>
      <c r="L13" s="9" t="str">
        <f>IF(Sequence!I82&lt;&gt;"",Sequence!I82,"")</f>
        <v/>
      </c>
      <c r="M13" s="9" t="str">
        <f>IF(Sequence!I83&lt;&gt;"",Sequence!I83,"")</f>
        <v/>
      </c>
      <c r="O13" s="24"/>
      <c r="P13" s="9" t="str">
        <f>IF(Sequence!I162&lt;&gt;"",Sequence!I162,"")</f>
        <v/>
      </c>
      <c r="Q13" s="9" t="str">
        <f>IF(Sequence!I163&lt;&gt;"",Sequence!I163,"")</f>
        <v/>
      </c>
      <c r="R13" s="9" t="str">
        <f>IF(Sequence!I164&lt;&gt;"",Sequence!I164,"")</f>
        <v/>
      </c>
      <c r="S13" s="9" t="str">
        <f>IF(Sequence!I165&lt;&gt;"",Sequence!I165,"")</f>
        <v/>
      </c>
      <c r="T13" s="9" t="str">
        <f>IF(Sequence!I166&lt;&gt;"",Sequence!I166,"")</f>
        <v/>
      </c>
      <c r="U13" s="9" t="str">
        <f>IF(Sequence!I167&lt;&gt;"",Sequence!I167,"")</f>
        <v/>
      </c>
      <c r="V13" s="9" t="str">
        <f>IF(Sequence!I168&lt;&gt;"",Sequence!I168,"")</f>
        <v/>
      </c>
      <c r="W13" s="9" t="str">
        <f>IF(Sequence!I169&lt;&gt;"",Sequence!I169,"")</f>
        <v/>
      </c>
      <c r="X13" s="9" t="str">
        <f>IF(Sequence!I170&lt;&gt;"",Sequence!I170,"")</f>
        <v/>
      </c>
      <c r="Y13" s="9" t="str">
        <f>IF(Sequence!I171&lt;&gt;"",Sequence!I171,"")</f>
        <v/>
      </c>
      <c r="Z13" s="9" t="str">
        <f>IF(Sequence!I172&lt;&gt;"",Sequence!I172,"")</f>
        <v/>
      </c>
      <c r="AA13" s="9" t="str">
        <f>IF(Sequence!I173&lt;&gt;"",Sequence!I173,"")</f>
        <v/>
      </c>
    </row>
    <row r="14" spans="1:27" x14ac:dyDescent="0.25">
      <c r="A14" s="23" t="s">
        <v>24</v>
      </c>
      <c r="B14" s="7">
        <v>73</v>
      </c>
      <c r="C14" s="7">
        <v>74</v>
      </c>
      <c r="D14" s="7">
        <v>75</v>
      </c>
      <c r="E14" s="7">
        <v>76</v>
      </c>
      <c r="F14" s="7">
        <v>77</v>
      </c>
      <c r="G14" s="7">
        <v>78</v>
      </c>
      <c r="H14" s="7">
        <v>79</v>
      </c>
      <c r="I14" s="7">
        <v>80</v>
      </c>
      <c r="J14" s="7">
        <v>81</v>
      </c>
      <c r="K14" s="7">
        <v>82</v>
      </c>
      <c r="L14" s="7">
        <v>83</v>
      </c>
      <c r="M14" s="7">
        <v>84</v>
      </c>
      <c r="O14" s="23" t="s">
        <v>24</v>
      </c>
      <c r="P14" s="7">
        <v>73</v>
      </c>
      <c r="Q14" s="7">
        <v>74</v>
      </c>
      <c r="R14" s="7">
        <v>75</v>
      </c>
      <c r="S14" s="7">
        <v>76</v>
      </c>
      <c r="T14" s="7">
        <v>77</v>
      </c>
      <c r="U14" s="7">
        <v>78</v>
      </c>
      <c r="V14" s="7">
        <v>79</v>
      </c>
      <c r="W14" s="7">
        <v>80</v>
      </c>
      <c r="X14" s="7">
        <v>81</v>
      </c>
      <c r="Y14" s="7">
        <v>82</v>
      </c>
      <c r="Z14" s="7">
        <v>83</v>
      </c>
      <c r="AA14" s="7">
        <v>84</v>
      </c>
    </row>
    <row r="15" spans="1:27" s="10" customFormat="1" ht="60" customHeight="1" x14ac:dyDescent="0.25">
      <c r="A15" s="24"/>
      <c r="B15" s="9" t="str">
        <f>IF(Sequence!I84&lt;&gt;"",Sequence!I84,"")</f>
        <v/>
      </c>
      <c r="C15" s="9" t="str">
        <f>IF(Sequence!I85&lt;&gt;"",Sequence!I85,"")</f>
        <v/>
      </c>
      <c r="D15" s="9" t="str">
        <f>IF(Sequence!I86&lt;&gt;"",Sequence!I86,"")</f>
        <v/>
      </c>
      <c r="E15" s="9" t="str">
        <f>IF(Sequence!I87&lt;&gt;"",Sequence!I87,"")</f>
        <v/>
      </c>
      <c r="F15" s="9" t="str">
        <f>IF(Sequence!I88&lt;&gt;"",Sequence!I88,"")</f>
        <v/>
      </c>
      <c r="G15" s="9" t="str">
        <f>IF(Sequence!I89&lt;&gt;"",Sequence!I89,"")</f>
        <v/>
      </c>
      <c r="H15" s="9" t="str">
        <f>IF(Sequence!I90&lt;&gt;"",Sequence!I90,"")</f>
        <v/>
      </c>
      <c r="I15" s="9" t="str">
        <f>IF(Sequence!I91&lt;&gt;"",Sequence!I91,"")</f>
        <v/>
      </c>
      <c r="J15" s="9" t="str">
        <f>IF(Sequence!I92&lt;&gt;"",Sequence!I92,"")</f>
        <v/>
      </c>
      <c r="K15" s="9" t="str">
        <f>IF(Sequence!I93&lt;&gt;"",Sequence!I93,"")</f>
        <v/>
      </c>
      <c r="L15" s="9" t="str">
        <f>IF(Sequence!I94&lt;&gt;"",Sequence!I94,"")</f>
        <v/>
      </c>
      <c r="M15" s="9" t="str">
        <f>IF(Sequence!I95&lt;&gt;"",Sequence!I95,"")</f>
        <v/>
      </c>
      <c r="O15" s="24"/>
      <c r="P15" s="9" t="str">
        <f>IF(Sequence!I174&lt;&gt;"",Sequence!I174,"")</f>
        <v/>
      </c>
      <c r="Q15" s="9" t="str">
        <f>IF(Sequence!I175&lt;&gt;"",Sequence!I175,"")</f>
        <v/>
      </c>
      <c r="R15" s="9" t="str">
        <f>IF(Sequence!I176&lt;&gt;"",Sequence!I176,"")</f>
        <v/>
      </c>
      <c r="S15" s="9" t="str">
        <f>IF(Sequence!I177&lt;&gt;"",Sequence!I177,"")</f>
        <v/>
      </c>
      <c r="T15" s="9" t="str">
        <f>IF(Sequence!I178&lt;&gt;"",Sequence!I178,"")</f>
        <v/>
      </c>
      <c r="U15" s="9" t="str">
        <f>IF(Sequence!I179&lt;&gt;"",Sequence!I179,"")</f>
        <v/>
      </c>
      <c r="V15" s="9" t="str">
        <f>IF(Sequence!I180&lt;&gt;"",Sequence!I180,"")</f>
        <v/>
      </c>
      <c r="W15" s="9" t="str">
        <f>IF(Sequence!I181&lt;&gt;"",Sequence!I181,"")</f>
        <v/>
      </c>
      <c r="X15" s="9" t="str">
        <f>IF(Sequence!I182&lt;&gt;"",Sequence!I182,"")</f>
        <v/>
      </c>
      <c r="Y15" s="9" t="str">
        <f>IF(Sequence!I183&lt;&gt;"",Sequence!I183,"")</f>
        <v/>
      </c>
      <c r="Z15" s="9" t="str">
        <f>IF(Sequence!I184&lt;&gt;"",Sequence!I184,"")</f>
        <v/>
      </c>
      <c r="AA15" s="9" t="str">
        <f>IF(Sequence!I185&lt;&gt;"",Sequence!I185,"")</f>
        <v/>
      </c>
    </row>
    <row r="16" spans="1:27" x14ac:dyDescent="0.25">
      <c r="A16" s="23" t="s">
        <v>25</v>
      </c>
      <c r="B16" s="7">
        <v>85</v>
      </c>
      <c r="C16" s="7">
        <v>86</v>
      </c>
      <c r="D16" s="7">
        <v>87</v>
      </c>
      <c r="E16" s="7">
        <v>88</v>
      </c>
      <c r="F16" s="7">
        <v>89</v>
      </c>
      <c r="G16" s="7">
        <v>90</v>
      </c>
      <c r="H16" s="7">
        <v>91</v>
      </c>
      <c r="I16" s="7">
        <v>92</v>
      </c>
      <c r="J16" s="7">
        <v>93</v>
      </c>
      <c r="K16" s="7">
        <v>94</v>
      </c>
      <c r="L16" s="7">
        <v>95</v>
      </c>
      <c r="M16" s="7">
        <v>96</v>
      </c>
      <c r="O16" s="23" t="s">
        <v>25</v>
      </c>
      <c r="P16" s="7">
        <v>85</v>
      </c>
      <c r="Q16" s="7">
        <v>86</v>
      </c>
      <c r="R16" s="7">
        <v>87</v>
      </c>
      <c r="S16" s="7">
        <v>88</v>
      </c>
      <c r="T16" s="7">
        <v>89</v>
      </c>
      <c r="U16" s="7">
        <v>90</v>
      </c>
      <c r="V16" s="7">
        <v>91</v>
      </c>
      <c r="W16" s="7">
        <v>92</v>
      </c>
      <c r="X16" s="7">
        <v>93</v>
      </c>
      <c r="Y16" s="7">
        <v>94</v>
      </c>
      <c r="Z16" s="7">
        <v>95</v>
      </c>
      <c r="AA16" s="7">
        <v>96</v>
      </c>
    </row>
    <row r="17" spans="1:27" s="10" customFormat="1" ht="60" customHeight="1" x14ac:dyDescent="0.25">
      <c r="A17" s="24"/>
      <c r="B17" s="9" t="str">
        <f>IF(Sequence!I96&lt;&gt;"",Sequence!I96,"")</f>
        <v/>
      </c>
      <c r="C17" s="9" t="str">
        <f>IF(Sequence!I97&lt;&gt;"",Sequence!I97,"")</f>
        <v/>
      </c>
      <c r="D17" s="9" t="str">
        <f>IF(Sequence!I98&lt;&gt;"",Sequence!I98,"")</f>
        <v/>
      </c>
      <c r="E17" s="9" t="str">
        <f>IF(Sequence!I99&lt;&gt;"",Sequence!I99,"")</f>
        <v/>
      </c>
      <c r="F17" s="9" t="str">
        <f>IF(Sequence!I100&lt;&gt;"",Sequence!I100,"")</f>
        <v/>
      </c>
      <c r="G17" s="9" t="str">
        <f>IF(Sequence!I101&lt;&gt;"",Sequence!I101,"")</f>
        <v/>
      </c>
      <c r="H17" s="9" t="str">
        <f>IF(Sequence!I102&lt;&gt;"",Sequence!I102,"")</f>
        <v/>
      </c>
      <c r="I17" s="9" t="str">
        <f>IF(Sequence!I103&lt;&gt;"",Sequence!I103,"")</f>
        <v/>
      </c>
      <c r="J17" s="9" t="str">
        <f>IF(Sequence!I104&lt;&gt;"",Sequence!I104,"")</f>
        <v/>
      </c>
      <c r="K17" s="9" t="str">
        <f>IF(Sequence!I105&lt;&gt;"",Sequence!I105,"")</f>
        <v/>
      </c>
      <c r="L17" s="9" t="str">
        <f>IF(Sequence!I106&lt;&gt;"",Sequence!I106,"")</f>
        <v/>
      </c>
      <c r="M17" s="9" t="str">
        <f>IF(Sequence!I107&lt;&gt;"",Sequence!I107,"")</f>
        <v/>
      </c>
      <c r="O17" s="24"/>
      <c r="P17" s="9" t="str">
        <f>IF(Sequence!I186&lt;&gt;"",Sequence!I186,"")</f>
        <v/>
      </c>
      <c r="Q17" s="9" t="str">
        <f>IF(Sequence!I187&lt;&gt;"",Sequence!I187,"")</f>
        <v/>
      </c>
      <c r="R17" s="9" t="str">
        <f>IF(Sequence!I188&lt;&gt;"",Sequence!I188,"")</f>
        <v/>
      </c>
      <c r="S17" s="9" t="str">
        <f>IF(Sequence!I189&lt;&gt;"",Sequence!I189,"")</f>
        <v/>
      </c>
      <c r="T17" s="9" t="str">
        <f>IF(Sequence!I190&lt;&gt;"",Sequence!I190,"")</f>
        <v/>
      </c>
      <c r="U17" s="9" t="str">
        <f>IF(Sequence!I191&lt;&gt;"",Sequence!I191,"")</f>
        <v/>
      </c>
      <c r="V17" s="9" t="str">
        <f>IF(Sequence!I192&lt;&gt;"",Sequence!I192,"")</f>
        <v/>
      </c>
      <c r="W17" s="9" t="str">
        <f>IF(Sequence!I193&lt;&gt;"",Sequence!I193,"")</f>
        <v/>
      </c>
      <c r="X17" s="9" t="str">
        <f>IF(Sequence!I194&lt;&gt;"",Sequence!I194,"")</f>
        <v/>
      </c>
      <c r="Y17" s="9" t="str">
        <f>IF(Sequence!I195&lt;&gt;"",Sequence!I195,"")</f>
        <v/>
      </c>
      <c r="Z17" s="9" t="str">
        <f>IF(Sequence!I196&lt;&gt;"",Sequence!I196,"")</f>
        <v/>
      </c>
      <c r="AA17" s="9" t="str">
        <f>IF(Sequence!I197&lt;&gt;"",Sequence!I197,"")</f>
        <v/>
      </c>
    </row>
    <row r="19" spans="1:27" x14ac:dyDescent="0.25">
      <c r="E19" s="25" t="s">
        <v>26</v>
      </c>
      <c r="F19" s="25"/>
      <c r="G19" s="25"/>
      <c r="H19" s="25"/>
      <c r="I19" s="25"/>
      <c r="J19" s="25"/>
      <c r="K19" s="25"/>
      <c r="L19" s="25"/>
      <c r="M19" s="25"/>
      <c r="N19" s="25"/>
      <c r="O19" s="25"/>
      <c r="P19" s="25"/>
      <c r="Q19" s="25"/>
      <c r="R19" s="25"/>
      <c r="S19" s="25"/>
      <c r="T19" s="25"/>
      <c r="U19" s="25"/>
      <c r="V19" s="25"/>
      <c r="W19" s="25"/>
      <c r="X19" s="25"/>
      <c r="Y19" s="25"/>
      <c r="Z19" s="25"/>
    </row>
    <row r="20" spans="1:27" x14ac:dyDescent="0.25">
      <c r="E20" s="25"/>
      <c r="F20" s="25"/>
      <c r="G20" s="25"/>
      <c r="H20" s="25"/>
      <c r="I20" s="25"/>
      <c r="J20" s="25"/>
      <c r="K20" s="25"/>
      <c r="L20" s="25"/>
      <c r="M20" s="25"/>
      <c r="N20" s="25"/>
      <c r="O20" s="25"/>
      <c r="P20" s="25"/>
      <c r="Q20" s="25"/>
      <c r="R20" s="25"/>
      <c r="S20" s="25"/>
      <c r="T20" s="25"/>
      <c r="U20" s="25"/>
      <c r="V20" s="25"/>
      <c r="W20" s="25"/>
      <c r="X20" s="25"/>
      <c r="Y20" s="25"/>
      <c r="Z20" s="25"/>
    </row>
    <row r="21" spans="1:27" x14ac:dyDescent="0.25">
      <c r="E21" s="25"/>
      <c r="F21" s="25"/>
      <c r="G21" s="25"/>
      <c r="H21" s="25"/>
      <c r="I21" s="25"/>
      <c r="J21" s="25"/>
      <c r="K21" s="25"/>
      <c r="L21" s="25"/>
      <c r="M21" s="25"/>
      <c r="N21" s="25"/>
      <c r="O21" s="25"/>
      <c r="P21" s="25"/>
      <c r="Q21" s="25"/>
      <c r="R21" s="25"/>
      <c r="S21" s="25"/>
      <c r="T21" s="25"/>
      <c r="U21" s="25"/>
      <c r="V21" s="25"/>
      <c r="W21" s="25"/>
      <c r="X21" s="25"/>
      <c r="Y21" s="25"/>
      <c r="Z21" s="25"/>
    </row>
    <row r="22" spans="1:27" x14ac:dyDescent="0.25">
      <c r="E22" s="25"/>
      <c r="F22" s="25"/>
      <c r="G22" s="25"/>
      <c r="H22" s="25"/>
      <c r="I22" s="25"/>
      <c r="J22" s="25"/>
      <c r="K22" s="25"/>
      <c r="L22" s="25"/>
      <c r="M22" s="25"/>
      <c r="N22" s="25"/>
      <c r="O22" s="25"/>
      <c r="P22" s="25"/>
      <c r="Q22" s="25"/>
      <c r="R22" s="25"/>
      <c r="S22" s="25"/>
      <c r="T22" s="25"/>
      <c r="U22" s="25"/>
      <c r="V22" s="25"/>
      <c r="W22" s="25"/>
      <c r="X22" s="25"/>
      <c r="Y22" s="25"/>
      <c r="Z22" s="25"/>
    </row>
  </sheetData>
  <mergeCells count="17">
    <mergeCell ref="E19:Z22"/>
    <mergeCell ref="A14:A15"/>
    <mergeCell ref="O14:O15"/>
    <mergeCell ref="A16:A17"/>
    <mergeCell ref="O16:O17"/>
    <mergeCell ref="A8:A9"/>
    <mergeCell ref="O8:O9"/>
    <mergeCell ref="A10:A11"/>
    <mergeCell ref="O10:O11"/>
    <mergeCell ref="A12:A13"/>
    <mergeCell ref="O12:O13"/>
    <mergeCell ref="A2:A3"/>
    <mergeCell ref="O2:O3"/>
    <mergeCell ref="A4:A5"/>
    <mergeCell ref="O4:O5"/>
    <mergeCell ref="A6:A7"/>
    <mergeCell ref="O6:O7"/>
  </mergeCells>
  <pageMargins left="0.25" right="0.25" top="0.75" bottom="0.75" header="0.3" footer="0.3"/>
  <pageSetup scale="35" orientation="landscape" horizontalDpi="4294967295" verticalDpi="4294967295" r:id="rId1"/>
  <colBreaks count="1" manualBreakCount="1">
    <brk id="14"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07"/>
  <sheetViews>
    <sheetView topLeftCell="A27" workbookViewId="0">
      <selection activeCell="B43" sqref="B43"/>
    </sheetView>
  </sheetViews>
  <sheetFormatPr defaultRowHeight="15" x14ac:dyDescent="0.25"/>
  <sheetData>
    <row r="1" spans="1:2" x14ac:dyDescent="0.25">
      <c r="A1" t="s">
        <v>27</v>
      </c>
      <c r="B1" t="str">
        <f>"="&amp;A1&amp;""""</f>
        <v>=$I$26&amp;"\Samples\"&amp;$I$26&amp;"-001"</v>
      </c>
    </row>
    <row r="2" spans="1:2" x14ac:dyDescent="0.25">
      <c r="A2" t="s">
        <v>28</v>
      </c>
      <c r="B2" t="str">
        <f t="shared" ref="B2:B65" si="0">"="&amp;A2&amp;""""</f>
        <v>=$I$26&amp;"\Samples\"&amp;$I$26&amp;"-002"</v>
      </c>
    </row>
    <row r="3" spans="1:2" x14ac:dyDescent="0.25">
      <c r="A3" t="s">
        <v>29</v>
      </c>
      <c r="B3" t="str">
        <f t="shared" si="0"/>
        <v>=$I$26&amp;"\Samples\"&amp;$I$26&amp;"-003"</v>
      </c>
    </row>
    <row r="4" spans="1:2" x14ac:dyDescent="0.25">
      <c r="A4" t="s">
        <v>30</v>
      </c>
      <c r="B4" t="str">
        <f t="shared" si="0"/>
        <v>=$I$26&amp;"\Samples\"&amp;$I$26&amp;"-004"</v>
      </c>
    </row>
    <row r="5" spans="1:2" x14ac:dyDescent="0.25">
      <c r="A5" t="s">
        <v>31</v>
      </c>
      <c r="B5" t="str">
        <f t="shared" si="0"/>
        <v>=$I$26&amp;"\Samples\"&amp;$I$26&amp;"-005"</v>
      </c>
    </row>
    <row r="6" spans="1:2" x14ac:dyDescent="0.25">
      <c r="A6" t="s">
        <v>32</v>
      </c>
      <c r="B6" t="str">
        <f t="shared" si="0"/>
        <v>=$I$26&amp;"\Samples\"&amp;$I$26&amp;"-006"</v>
      </c>
    </row>
    <row r="7" spans="1:2" x14ac:dyDescent="0.25">
      <c r="A7" t="s">
        <v>33</v>
      </c>
      <c r="B7" t="str">
        <f t="shared" si="0"/>
        <v>=$I$26&amp;"\Samples\"&amp;$I$26&amp;"-007"</v>
      </c>
    </row>
    <row r="8" spans="1:2" x14ac:dyDescent="0.25">
      <c r="A8" t="s">
        <v>34</v>
      </c>
      <c r="B8" t="str">
        <f t="shared" si="0"/>
        <v>=$I$26&amp;"\Samples\"&amp;$I$26&amp;"-008"</v>
      </c>
    </row>
    <row r="9" spans="1:2" x14ac:dyDescent="0.25">
      <c r="A9" t="s">
        <v>35</v>
      </c>
      <c r="B9" t="str">
        <f t="shared" si="0"/>
        <v>=$I$26&amp;"\Samples\"&amp;$I$26&amp;"-009"</v>
      </c>
    </row>
    <row r="10" spans="1:2" x14ac:dyDescent="0.25">
      <c r="A10" t="s">
        <v>36</v>
      </c>
      <c r="B10" t="str">
        <f t="shared" si="0"/>
        <v>=$I$26&amp;"\Samples\"&amp;$I$26&amp;"-010"</v>
      </c>
    </row>
    <row r="11" spans="1:2" x14ac:dyDescent="0.25">
      <c r="A11" t="s">
        <v>37</v>
      </c>
      <c r="B11" t="str">
        <f t="shared" si="0"/>
        <v>=$I$26&amp;"\Samples\"&amp;$I$26&amp;"-011"</v>
      </c>
    </row>
    <row r="12" spans="1:2" x14ac:dyDescent="0.25">
      <c r="A12" t="s">
        <v>38</v>
      </c>
      <c r="B12" t="str">
        <f t="shared" si="0"/>
        <v>=$I$26&amp;"\Samples\"&amp;$I$26&amp;"-012"</v>
      </c>
    </row>
    <row r="13" spans="1:2" x14ac:dyDescent="0.25">
      <c r="A13" t="s">
        <v>39</v>
      </c>
      <c r="B13" t="str">
        <f t="shared" si="0"/>
        <v>=$I$26&amp;"\Samples\"&amp;$I$26&amp;"-013"</v>
      </c>
    </row>
    <row r="14" spans="1:2" x14ac:dyDescent="0.25">
      <c r="A14" t="s">
        <v>40</v>
      </c>
      <c r="B14" t="str">
        <f t="shared" si="0"/>
        <v>=$I$26&amp;"\Samples\"&amp;$I$26&amp;"-014"</v>
      </c>
    </row>
    <row r="15" spans="1:2" x14ac:dyDescent="0.25">
      <c r="A15" t="s">
        <v>41</v>
      </c>
      <c r="B15" t="str">
        <f t="shared" si="0"/>
        <v>=$I$26&amp;"\Samples\"&amp;$I$26&amp;"-015"</v>
      </c>
    </row>
    <row r="16" spans="1:2" x14ac:dyDescent="0.25">
      <c r="A16" t="s">
        <v>42</v>
      </c>
      <c r="B16" t="str">
        <f t="shared" si="0"/>
        <v>=$I$26&amp;"\Samples\"&amp;$I$26&amp;"-016"</v>
      </c>
    </row>
    <row r="17" spans="1:2" x14ac:dyDescent="0.25">
      <c r="A17" t="s">
        <v>43</v>
      </c>
      <c r="B17" t="str">
        <f t="shared" si="0"/>
        <v>=$I$26&amp;"\Samples\"&amp;$I$26&amp;"-017"</v>
      </c>
    </row>
    <row r="18" spans="1:2" x14ac:dyDescent="0.25">
      <c r="A18" t="s">
        <v>44</v>
      </c>
      <c r="B18" t="str">
        <f t="shared" si="0"/>
        <v>=$I$26&amp;"\Samples\"&amp;$I$26&amp;"-018"</v>
      </c>
    </row>
    <row r="19" spans="1:2" x14ac:dyDescent="0.25">
      <c r="A19" t="s">
        <v>45</v>
      </c>
      <c r="B19" t="str">
        <f t="shared" si="0"/>
        <v>=$I$26&amp;"\Samples\"&amp;$I$26&amp;"-019"</v>
      </c>
    </row>
    <row r="20" spans="1:2" x14ac:dyDescent="0.25">
      <c r="A20" t="s">
        <v>46</v>
      </c>
      <c r="B20" t="str">
        <f t="shared" si="0"/>
        <v>=$I$26&amp;"\Samples\"&amp;$I$26&amp;"-020"</v>
      </c>
    </row>
    <row r="21" spans="1:2" x14ac:dyDescent="0.25">
      <c r="A21" t="s">
        <v>47</v>
      </c>
      <c r="B21" t="str">
        <f t="shared" si="0"/>
        <v>=$I$26&amp;"\Samples\"&amp;$I$26&amp;"-021"</v>
      </c>
    </row>
    <row r="22" spans="1:2" x14ac:dyDescent="0.25">
      <c r="A22" t="s">
        <v>48</v>
      </c>
      <c r="B22" t="str">
        <f t="shared" si="0"/>
        <v>=$I$26&amp;"\Samples\"&amp;$I$26&amp;"-022"</v>
      </c>
    </row>
    <row r="23" spans="1:2" x14ac:dyDescent="0.25">
      <c r="A23" t="s">
        <v>49</v>
      </c>
      <c r="B23" t="str">
        <f t="shared" si="0"/>
        <v>=$I$26&amp;"\Samples\"&amp;$I$26&amp;"-023"</v>
      </c>
    </row>
    <row r="24" spans="1:2" x14ac:dyDescent="0.25">
      <c r="A24" t="s">
        <v>50</v>
      </c>
      <c r="B24" t="str">
        <f t="shared" si="0"/>
        <v>=$I$26&amp;"\Samples\"&amp;$I$26&amp;"-024"</v>
      </c>
    </row>
    <row r="25" spans="1:2" x14ac:dyDescent="0.25">
      <c r="A25" t="s">
        <v>51</v>
      </c>
      <c r="B25" t="str">
        <f t="shared" si="0"/>
        <v>=$I$26&amp;"\Samples\"&amp;$I$26&amp;"-025"</v>
      </c>
    </row>
    <row r="26" spans="1:2" x14ac:dyDescent="0.25">
      <c r="A26" t="s">
        <v>52</v>
      </c>
      <c r="B26" t="str">
        <f t="shared" si="0"/>
        <v>=$I$26&amp;"\Samples\"&amp;$I$26&amp;"-026"</v>
      </c>
    </row>
    <row r="27" spans="1:2" x14ac:dyDescent="0.25">
      <c r="A27" t="s">
        <v>53</v>
      </c>
      <c r="B27" t="str">
        <f t="shared" si="0"/>
        <v>=$I$26&amp;"\Samples\"&amp;$I$26&amp;"-027"</v>
      </c>
    </row>
    <row r="28" spans="1:2" x14ac:dyDescent="0.25">
      <c r="A28" t="s">
        <v>54</v>
      </c>
      <c r="B28" t="str">
        <f t="shared" si="0"/>
        <v>=$I$26&amp;"\Samples\"&amp;$I$26&amp;"-028"</v>
      </c>
    </row>
    <row r="29" spans="1:2" x14ac:dyDescent="0.25">
      <c r="A29" t="s">
        <v>55</v>
      </c>
      <c r="B29" t="str">
        <f t="shared" si="0"/>
        <v>=$I$26&amp;"\Samples\"&amp;$I$26&amp;"-029"</v>
      </c>
    </row>
    <row r="30" spans="1:2" x14ac:dyDescent="0.25">
      <c r="A30" t="s">
        <v>56</v>
      </c>
      <c r="B30" t="str">
        <f t="shared" si="0"/>
        <v>=$I$26&amp;"\Samples\"&amp;$I$26&amp;"-030"</v>
      </c>
    </row>
    <row r="31" spans="1:2" x14ac:dyDescent="0.25">
      <c r="A31" t="s">
        <v>57</v>
      </c>
      <c r="B31" t="str">
        <f t="shared" si="0"/>
        <v>=$I$26&amp;"\Samples\"&amp;$I$26&amp;"-031"</v>
      </c>
    </row>
    <row r="32" spans="1:2" x14ac:dyDescent="0.25">
      <c r="A32" t="s">
        <v>58</v>
      </c>
      <c r="B32" t="str">
        <f t="shared" si="0"/>
        <v>=$I$26&amp;"\Samples\"&amp;$I$26&amp;"-032"</v>
      </c>
    </row>
    <row r="33" spans="1:2" x14ac:dyDescent="0.25">
      <c r="A33" t="s">
        <v>59</v>
      </c>
      <c r="B33" t="str">
        <f t="shared" si="0"/>
        <v>=$I$26&amp;"\Samples\"&amp;$I$26&amp;"-033"</v>
      </c>
    </row>
    <row r="34" spans="1:2" x14ac:dyDescent="0.25">
      <c r="A34" t="s">
        <v>60</v>
      </c>
      <c r="B34" t="str">
        <f t="shared" si="0"/>
        <v>=$I$26&amp;"\Samples\"&amp;$I$26&amp;"-034"</v>
      </c>
    </row>
    <row r="35" spans="1:2" x14ac:dyDescent="0.25">
      <c r="A35" t="s">
        <v>61</v>
      </c>
      <c r="B35" t="str">
        <f t="shared" si="0"/>
        <v>=$I$26&amp;"\Samples\"&amp;$I$26&amp;"-035"</v>
      </c>
    </row>
    <row r="36" spans="1:2" x14ac:dyDescent="0.25">
      <c r="A36" t="s">
        <v>62</v>
      </c>
      <c r="B36" t="str">
        <f t="shared" si="0"/>
        <v>=$I$26&amp;"\Samples\"&amp;$I$26&amp;"-036"</v>
      </c>
    </row>
    <row r="37" spans="1:2" x14ac:dyDescent="0.25">
      <c r="A37" t="s">
        <v>63</v>
      </c>
      <c r="B37" t="str">
        <f t="shared" si="0"/>
        <v>=$I$26&amp;"\Samples\"&amp;$I$26&amp;"-037"</v>
      </c>
    </row>
    <row r="38" spans="1:2" x14ac:dyDescent="0.25">
      <c r="A38" t="s">
        <v>64</v>
      </c>
      <c r="B38" t="str">
        <f t="shared" si="0"/>
        <v>=$I$26&amp;"\Samples\"&amp;$I$26&amp;"-038"</v>
      </c>
    </row>
    <row r="39" spans="1:2" x14ac:dyDescent="0.25">
      <c r="A39" t="s">
        <v>65</v>
      </c>
      <c r="B39" t="str">
        <f t="shared" si="0"/>
        <v>=$I$26&amp;"\Samples\"&amp;$I$26&amp;"-039"</v>
      </c>
    </row>
    <row r="40" spans="1:2" x14ac:dyDescent="0.25">
      <c r="A40" t="s">
        <v>66</v>
      </c>
      <c r="B40" t="str">
        <f t="shared" si="0"/>
        <v>=$I$26&amp;"\Samples\"&amp;$I$26&amp;"-040"</v>
      </c>
    </row>
    <row r="41" spans="1:2" x14ac:dyDescent="0.25">
      <c r="A41" t="s">
        <v>67</v>
      </c>
      <c r="B41" t="str">
        <f t="shared" si="0"/>
        <v>=$I$26&amp;"\Samples\"&amp;$I$26&amp;"-041"</v>
      </c>
    </row>
    <row r="42" spans="1:2" x14ac:dyDescent="0.25">
      <c r="A42" t="s">
        <v>68</v>
      </c>
      <c r="B42" t="str">
        <f t="shared" si="0"/>
        <v>=$I$26&amp;"\Samples\"&amp;$I$26&amp;"-042"</v>
      </c>
    </row>
    <row r="43" spans="1:2" x14ac:dyDescent="0.25">
      <c r="A43" t="s">
        <v>69</v>
      </c>
      <c r="B43" t="str">
        <f t="shared" si="0"/>
        <v>=$I$26&amp;"\Samples\"&amp;$I$26&amp;"-043"</v>
      </c>
    </row>
    <row r="44" spans="1:2" x14ac:dyDescent="0.25">
      <c r="A44" t="s">
        <v>70</v>
      </c>
      <c r="B44" t="str">
        <f t="shared" si="0"/>
        <v>=$I$26&amp;"\Samples\"&amp;$I$26&amp;"-044"</v>
      </c>
    </row>
    <row r="45" spans="1:2" x14ac:dyDescent="0.25">
      <c r="A45" t="s">
        <v>71</v>
      </c>
      <c r="B45" t="str">
        <f t="shared" si="0"/>
        <v>=$I$26&amp;"\Samples\"&amp;$I$26&amp;"-045"</v>
      </c>
    </row>
    <row r="46" spans="1:2" x14ac:dyDescent="0.25">
      <c r="A46" t="s">
        <v>72</v>
      </c>
      <c r="B46" t="str">
        <f t="shared" si="0"/>
        <v>=$I$26&amp;"\Samples\"&amp;$I$26&amp;"-046"</v>
      </c>
    </row>
    <row r="47" spans="1:2" x14ac:dyDescent="0.25">
      <c r="A47" t="s">
        <v>73</v>
      </c>
      <c r="B47" t="str">
        <f t="shared" si="0"/>
        <v>=$I$26&amp;"\Samples\"&amp;$I$26&amp;"-047"</v>
      </c>
    </row>
    <row r="48" spans="1:2" x14ac:dyDescent="0.25">
      <c r="A48" t="s">
        <v>74</v>
      </c>
      <c r="B48" t="str">
        <f t="shared" si="0"/>
        <v>=$I$26&amp;"\Samples\"&amp;$I$26&amp;"-048"</v>
      </c>
    </row>
    <row r="49" spans="1:2" x14ac:dyDescent="0.25">
      <c r="A49" t="s">
        <v>75</v>
      </c>
      <c r="B49" t="str">
        <f t="shared" si="0"/>
        <v>=$I$26&amp;"\Samples\"&amp;$I$26&amp;"-049"</v>
      </c>
    </row>
    <row r="50" spans="1:2" x14ac:dyDescent="0.25">
      <c r="A50" t="s">
        <v>76</v>
      </c>
      <c r="B50" t="str">
        <f t="shared" si="0"/>
        <v>=$I$26&amp;"\Samples\"&amp;$I$26&amp;"-050"</v>
      </c>
    </row>
    <row r="51" spans="1:2" x14ac:dyDescent="0.25">
      <c r="A51" t="s">
        <v>77</v>
      </c>
      <c r="B51" t="str">
        <f t="shared" si="0"/>
        <v>=$I$26&amp;"\Samples\"&amp;$I$26&amp;"-051"</v>
      </c>
    </row>
    <row r="52" spans="1:2" x14ac:dyDescent="0.25">
      <c r="A52" t="s">
        <v>78</v>
      </c>
      <c r="B52" t="str">
        <f t="shared" si="0"/>
        <v>=$I$26&amp;"\Samples\"&amp;$I$26&amp;"-052"</v>
      </c>
    </row>
    <row r="53" spans="1:2" x14ac:dyDescent="0.25">
      <c r="A53" t="s">
        <v>79</v>
      </c>
      <c r="B53" t="str">
        <f t="shared" si="0"/>
        <v>=$I$26&amp;"\Samples\"&amp;$I$26&amp;"-053"</v>
      </c>
    </row>
    <row r="54" spans="1:2" x14ac:dyDescent="0.25">
      <c r="A54" t="s">
        <v>80</v>
      </c>
      <c r="B54" t="str">
        <f t="shared" si="0"/>
        <v>=$I$26&amp;"\Samples\"&amp;$I$26&amp;"-054"</v>
      </c>
    </row>
    <row r="55" spans="1:2" x14ac:dyDescent="0.25">
      <c r="A55" t="s">
        <v>81</v>
      </c>
      <c r="B55" t="str">
        <f t="shared" si="0"/>
        <v>=$I$26&amp;"\Samples\"&amp;$I$26&amp;"-055"</v>
      </c>
    </row>
    <row r="56" spans="1:2" x14ac:dyDescent="0.25">
      <c r="A56" t="s">
        <v>82</v>
      </c>
      <c r="B56" t="str">
        <f t="shared" si="0"/>
        <v>=$I$26&amp;"\Samples\"&amp;$I$26&amp;"-056"</v>
      </c>
    </row>
    <row r="57" spans="1:2" x14ac:dyDescent="0.25">
      <c r="A57" t="s">
        <v>83</v>
      </c>
      <c r="B57" t="str">
        <f t="shared" si="0"/>
        <v>=$I$26&amp;"\Samples\"&amp;$I$26&amp;"-057"</v>
      </c>
    </row>
    <row r="58" spans="1:2" x14ac:dyDescent="0.25">
      <c r="A58" t="s">
        <v>84</v>
      </c>
      <c r="B58" t="str">
        <f t="shared" si="0"/>
        <v>=$I$26&amp;"\Samples\"&amp;$I$26&amp;"-058"</v>
      </c>
    </row>
    <row r="59" spans="1:2" x14ac:dyDescent="0.25">
      <c r="A59" t="s">
        <v>85</v>
      </c>
      <c r="B59" t="str">
        <f t="shared" si="0"/>
        <v>=$I$26&amp;"\Samples\"&amp;$I$26&amp;"-059"</v>
      </c>
    </row>
    <row r="60" spans="1:2" x14ac:dyDescent="0.25">
      <c r="A60" t="s">
        <v>86</v>
      </c>
      <c r="B60" t="str">
        <f t="shared" si="0"/>
        <v>=$I$26&amp;"\Samples\"&amp;$I$26&amp;"-060"</v>
      </c>
    </row>
    <row r="61" spans="1:2" x14ac:dyDescent="0.25">
      <c r="A61" t="s">
        <v>87</v>
      </c>
      <c r="B61" t="str">
        <f t="shared" si="0"/>
        <v>=$I$26&amp;"\Samples\"&amp;$I$26&amp;"-061"</v>
      </c>
    </row>
    <row r="62" spans="1:2" x14ac:dyDescent="0.25">
      <c r="A62" t="s">
        <v>88</v>
      </c>
      <c r="B62" t="str">
        <f t="shared" si="0"/>
        <v>=$I$26&amp;"\Samples\"&amp;$I$26&amp;"-062"</v>
      </c>
    </row>
    <row r="63" spans="1:2" x14ac:dyDescent="0.25">
      <c r="A63" t="s">
        <v>89</v>
      </c>
      <c r="B63" t="str">
        <f t="shared" si="0"/>
        <v>=$I$26&amp;"\Samples\"&amp;$I$26&amp;"-063"</v>
      </c>
    </row>
    <row r="64" spans="1:2" x14ac:dyDescent="0.25">
      <c r="A64" t="s">
        <v>90</v>
      </c>
      <c r="B64" t="str">
        <f t="shared" si="0"/>
        <v>=$I$26&amp;"\Samples\"&amp;$I$26&amp;"-064"</v>
      </c>
    </row>
    <row r="65" spans="1:2" x14ac:dyDescent="0.25">
      <c r="A65" t="s">
        <v>91</v>
      </c>
      <c r="B65" t="str">
        <f t="shared" si="0"/>
        <v>=$I$26&amp;"\Samples\"&amp;$I$26&amp;"-065"</v>
      </c>
    </row>
    <row r="66" spans="1:2" x14ac:dyDescent="0.25">
      <c r="A66" t="s">
        <v>92</v>
      </c>
      <c r="B66" t="str">
        <f t="shared" ref="B66:B129" si="1">"="&amp;A66&amp;""""</f>
        <v>=$I$26&amp;"\Samples\"&amp;$I$26&amp;"-066"</v>
      </c>
    </row>
    <row r="67" spans="1:2" x14ac:dyDescent="0.25">
      <c r="A67" t="s">
        <v>93</v>
      </c>
      <c r="B67" t="str">
        <f t="shared" si="1"/>
        <v>=$I$26&amp;"\Samples\"&amp;$I$26&amp;"-067"</v>
      </c>
    </row>
    <row r="68" spans="1:2" x14ac:dyDescent="0.25">
      <c r="A68" t="s">
        <v>94</v>
      </c>
      <c r="B68" t="str">
        <f t="shared" si="1"/>
        <v>=$I$26&amp;"\Samples\"&amp;$I$26&amp;"-068"</v>
      </c>
    </row>
    <row r="69" spans="1:2" x14ac:dyDescent="0.25">
      <c r="A69" t="s">
        <v>95</v>
      </c>
      <c r="B69" t="str">
        <f t="shared" si="1"/>
        <v>=$I$26&amp;"\Samples\"&amp;$I$26&amp;"-069"</v>
      </c>
    </row>
    <row r="70" spans="1:2" x14ac:dyDescent="0.25">
      <c r="A70" t="s">
        <v>96</v>
      </c>
      <c r="B70" t="str">
        <f t="shared" si="1"/>
        <v>=$I$26&amp;"\Samples\"&amp;$I$26&amp;"-070"</v>
      </c>
    </row>
    <row r="71" spans="1:2" x14ac:dyDescent="0.25">
      <c r="A71" t="s">
        <v>97</v>
      </c>
      <c r="B71" t="str">
        <f t="shared" si="1"/>
        <v>=$I$26&amp;"\Samples\"&amp;$I$26&amp;"-071"</v>
      </c>
    </row>
    <row r="72" spans="1:2" x14ac:dyDescent="0.25">
      <c r="A72" t="s">
        <v>98</v>
      </c>
      <c r="B72" t="str">
        <f t="shared" si="1"/>
        <v>=$I$26&amp;"\Samples\"&amp;$I$26&amp;"-072"</v>
      </c>
    </row>
    <row r="73" spans="1:2" x14ac:dyDescent="0.25">
      <c r="A73" t="s">
        <v>99</v>
      </c>
      <c r="B73" t="str">
        <f t="shared" si="1"/>
        <v>=$I$26&amp;"\Samples\"&amp;$I$26&amp;"-073"</v>
      </c>
    </row>
    <row r="74" spans="1:2" x14ac:dyDescent="0.25">
      <c r="A74" t="s">
        <v>100</v>
      </c>
      <c r="B74" t="str">
        <f t="shared" si="1"/>
        <v>=$I$26&amp;"\Samples\"&amp;$I$26&amp;"-074"</v>
      </c>
    </row>
    <row r="75" spans="1:2" x14ac:dyDescent="0.25">
      <c r="A75" t="s">
        <v>101</v>
      </c>
      <c r="B75" t="str">
        <f t="shared" si="1"/>
        <v>=$I$26&amp;"\Samples\"&amp;$I$26&amp;"-075"</v>
      </c>
    </row>
    <row r="76" spans="1:2" x14ac:dyDescent="0.25">
      <c r="A76" t="s">
        <v>102</v>
      </c>
      <c r="B76" t="str">
        <f t="shared" si="1"/>
        <v>=$I$26&amp;"\Samples\"&amp;$I$26&amp;"-076"</v>
      </c>
    </row>
    <row r="77" spans="1:2" x14ac:dyDescent="0.25">
      <c r="A77" t="s">
        <v>103</v>
      </c>
      <c r="B77" t="str">
        <f t="shared" si="1"/>
        <v>=$I$26&amp;"\Samples\"&amp;$I$26&amp;"-077"</v>
      </c>
    </row>
    <row r="78" spans="1:2" x14ac:dyDescent="0.25">
      <c r="A78" t="s">
        <v>104</v>
      </c>
      <c r="B78" t="str">
        <f t="shared" si="1"/>
        <v>=$I$26&amp;"\Samples\"&amp;$I$26&amp;"-078"</v>
      </c>
    </row>
    <row r="79" spans="1:2" x14ac:dyDescent="0.25">
      <c r="A79" t="s">
        <v>105</v>
      </c>
      <c r="B79" t="str">
        <f t="shared" si="1"/>
        <v>=$I$26&amp;"\Samples\"&amp;$I$26&amp;"-079"</v>
      </c>
    </row>
    <row r="80" spans="1:2" x14ac:dyDescent="0.25">
      <c r="A80" t="s">
        <v>106</v>
      </c>
      <c r="B80" t="str">
        <f t="shared" si="1"/>
        <v>=$I$26&amp;"\Samples\"&amp;$I$26&amp;"-080"</v>
      </c>
    </row>
    <row r="81" spans="1:2" x14ac:dyDescent="0.25">
      <c r="A81" t="s">
        <v>107</v>
      </c>
      <c r="B81" t="str">
        <f t="shared" si="1"/>
        <v>=$I$26&amp;"\Samples\"&amp;$I$26&amp;"-081"</v>
      </c>
    </row>
    <row r="82" spans="1:2" x14ac:dyDescent="0.25">
      <c r="A82" t="s">
        <v>108</v>
      </c>
      <c r="B82" t="str">
        <f t="shared" si="1"/>
        <v>=$I$26&amp;"\Samples\"&amp;$I$26&amp;"-082"</v>
      </c>
    </row>
    <row r="83" spans="1:2" x14ac:dyDescent="0.25">
      <c r="A83" t="s">
        <v>109</v>
      </c>
      <c r="B83" t="str">
        <f t="shared" si="1"/>
        <v>=$I$26&amp;"\Samples\"&amp;$I$26&amp;"-083"</v>
      </c>
    </row>
    <row r="84" spans="1:2" x14ac:dyDescent="0.25">
      <c r="A84" t="s">
        <v>110</v>
      </c>
      <c r="B84" t="str">
        <f t="shared" si="1"/>
        <v>=$I$26&amp;"\Samples\"&amp;$I$26&amp;"-084"</v>
      </c>
    </row>
    <row r="85" spans="1:2" x14ac:dyDescent="0.25">
      <c r="A85" t="s">
        <v>111</v>
      </c>
      <c r="B85" t="str">
        <f t="shared" si="1"/>
        <v>=$I$26&amp;"\Samples\"&amp;$I$26&amp;"-085"</v>
      </c>
    </row>
    <row r="86" spans="1:2" x14ac:dyDescent="0.25">
      <c r="A86" t="s">
        <v>112</v>
      </c>
      <c r="B86" t="str">
        <f t="shared" si="1"/>
        <v>=$I$26&amp;"\Samples\"&amp;$I$26&amp;"-086"</v>
      </c>
    </row>
    <row r="87" spans="1:2" x14ac:dyDescent="0.25">
      <c r="A87" t="s">
        <v>113</v>
      </c>
      <c r="B87" t="str">
        <f t="shared" si="1"/>
        <v>=$I$26&amp;"\Samples\"&amp;$I$26&amp;"-087"</v>
      </c>
    </row>
    <row r="88" spans="1:2" x14ac:dyDescent="0.25">
      <c r="A88" t="s">
        <v>114</v>
      </c>
      <c r="B88" t="str">
        <f t="shared" si="1"/>
        <v>=$I$26&amp;"\Samples\"&amp;$I$26&amp;"-088"</v>
      </c>
    </row>
    <row r="89" spans="1:2" x14ac:dyDescent="0.25">
      <c r="A89" t="s">
        <v>115</v>
      </c>
      <c r="B89" t="str">
        <f t="shared" si="1"/>
        <v>=$I$26&amp;"\Samples\"&amp;$I$26&amp;"-089"</v>
      </c>
    </row>
    <row r="90" spans="1:2" x14ac:dyDescent="0.25">
      <c r="A90" t="s">
        <v>116</v>
      </c>
      <c r="B90" t="str">
        <f t="shared" si="1"/>
        <v>=$I$26&amp;"\Samples\"&amp;$I$26&amp;"-090"</v>
      </c>
    </row>
    <row r="91" spans="1:2" x14ac:dyDescent="0.25">
      <c r="A91" t="s">
        <v>117</v>
      </c>
      <c r="B91" t="str">
        <f t="shared" si="1"/>
        <v>=$I$26&amp;"\Samples\"&amp;$I$26&amp;"-091"</v>
      </c>
    </row>
    <row r="92" spans="1:2" x14ac:dyDescent="0.25">
      <c r="A92" t="s">
        <v>118</v>
      </c>
      <c r="B92" t="str">
        <f t="shared" si="1"/>
        <v>=$I$26&amp;"\Samples\"&amp;$I$26&amp;"-092"</v>
      </c>
    </row>
    <row r="93" spans="1:2" x14ac:dyDescent="0.25">
      <c r="A93" t="s">
        <v>119</v>
      </c>
      <c r="B93" t="str">
        <f t="shared" si="1"/>
        <v>=$I$26&amp;"\Samples\"&amp;$I$26&amp;"-093"</v>
      </c>
    </row>
    <row r="94" spans="1:2" x14ac:dyDescent="0.25">
      <c r="A94" t="s">
        <v>120</v>
      </c>
      <c r="B94" t="str">
        <f t="shared" si="1"/>
        <v>=$I$26&amp;"\Samples\"&amp;$I$26&amp;"-094"</v>
      </c>
    </row>
    <row r="95" spans="1:2" x14ac:dyDescent="0.25">
      <c r="A95" t="s">
        <v>121</v>
      </c>
      <c r="B95" t="str">
        <f t="shared" si="1"/>
        <v>=$I$26&amp;"\Samples\"&amp;$I$26&amp;"-095"</v>
      </c>
    </row>
    <row r="96" spans="1:2" x14ac:dyDescent="0.25">
      <c r="A96" t="s">
        <v>122</v>
      </c>
      <c r="B96" t="str">
        <f t="shared" si="1"/>
        <v>=$I$26&amp;"\Samples\"&amp;$I$26&amp;"-096"</v>
      </c>
    </row>
    <row r="97" spans="1:2" x14ac:dyDescent="0.25">
      <c r="A97" t="s">
        <v>123</v>
      </c>
      <c r="B97" t="str">
        <f t="shared" si="1"/>
        <v>=$I$26&amp;"\Samples\"&amp;$I$26&amp;"-097"</v>
      </c>
    </row>
    <row r="98" spans="1:2" x14ac:dyDescent="0.25">
      <c r="A98" t="s">
        <v>124</v>
      </c>
      <c r="B98" t="str">
        <f t="shared" si="1"/>
        <v>=$I$26&amp;"\Samples\"&amp;$I$26&amp;"-098"</v>
      </c>
    </row>
    <row r="99" spans="1:2" x14ac:dyDescent="0.25">
      <c r="A99" t="s">
        <v>125</v>
      </c>
      <c r="B99" t="str">
        <f t="shared" si="1"/>
        <v>=$I$26&amp;"\Samples\"&amp;$I$26&amp;"-099"</v>
      </c>
    </row>
    <row r="100" spans="1:2" x14ac:dyDescent="0.25">
      <c r="A100" t="s">
        <v>126</v>
      </c>
      <c r="B100" t="str">
        <f t="shared" si="1"/>
        <v>=$I$26&amp;"\Samples\"&amp;$I$26&amp;"-100"</v>
      </c>
    </row>
    <row r="101" spans="1:2" x14ac:dyDescent="0.25">
      <c r="A101" t="s">
        <v>127</v>
      </c>
      <c r="B101" t="str">
        <f t="shared" si="1"/>
        <v>=$I$26&amp;"\Samples\"&amp;$I$26&amp;"-101"</v>
      </c>
    </row>
    <row r="102" spans="1:2" x14ac:dyDescent="0.25">
      <c r="A102" t="s">
        <v>128</v>
      </c>
      <c r="B102" t="str">
        <f t="shared" si="1"/>
        <v>=$I$26&amp;"\Samples\"&amp;$I$26&amp;"-102"</v>
      </c>
    </row>
    <row r="103" spans="1:2" x14ac:dyDescent="0.25">
      <c r="A103" t="s">
        <v>129</v>
      </c>
      <c r="B103" t="str">
        <f t="shared" si="1"/>
        <v>=$I$26&amp;"\Samples\"&amp;$I$26&amp;"-103"</v>
      </c>
    </row>
    <row r="104" spans="1:2" x14ac:dyDescent="0.25">
      <c r="A104" t="s">
        <v>130</v>
      </c>
      <c r="B104" t="str">
        <f t="shared" si="1"/>
        <v>=$I$26&amp;"\Samples\"&amp;$I$26&amp;"-104"</v>
      </c>
    </row>
    <row r="105" spans="1:2" x14ac:dyDescent="0.25">
      <c r="A105" t="s">
        <v>131</v>
      </c>
      <c r="B105" t="str">
        <f t="shared" si="1"/>
        <v>=$I$26&amp;"\Samples\"&amp;$I$26&amp;"-105"</v>
      </c>
    </row>
    <row r="106" spans="1:2" x14ac:dyDescent="0.25">
      <c r="A106" t="s">
        <v>132</v>
      </c>
      <c r="B106" t="str">
        <f t="shared" si="1"/>
        <v>=$I$26&amp;"\Samples\"&amp;$I$26&amp;"-106"</v>
      </c>
    </row>
    <row r="107" spans="1:2" x14ac:dyDescent="0.25">
      <c r="A107" t="s">
        <v>133</v>
      </c>
      <c r="B107" t="str">
        <f t="shared" si="1"/>
        <v>=$I$26&amp;"\Samples\"&amp;$I$26&amp;"-107"</v>
      </c>
    </row>
    <row r="108" spans="1:2" x14ac:dyDescent="0.25">
      <c r="A108" t="s">
        <v>134</v>
      </c>
      <c r="B108" t="str">
        <f t="shared" si="1"/>
        <v>=$I$26&amp;"\Samples\"&amp;$I$26&amp;"-108"</v>
      </c>
    </row>
    <row r="109" spans="1:2" x14ac:dyDescent="0.25">
      <c r="A109" t="s">
        <v>135</v>
      </c>
      <c r="B109" t="str">
        <f t="shared" si="1"/>
        <v>=$I$26&amp;"\Samples\"&amp;$I$26&amp;"-109"</v>
      </c>
    </row>
    <row r="110" spans="1:2" x14ac:dyDescent="0.25">
      <c r="A110" t="s">
        <v>136</v>
      </c>
      <c r="B110" t="str">
        <f t="shared" si="1"/>
        <v>=$I$26&amp;"\Samples\"&amp;$I$26&amp;"-110"</v>
      </c>
    </row>
    <row r="111" spans="1:2" x14ac:dyDescent="0.25">
      <c r="A111" t="s">
        <v>137</v>
      </c>
      <c r="B111" t="str">
        <f t="shared" si="1"/>
        <v>=$I$26&amp;"\Samples\"&amp;$I$26&amp;"-111"</v>
      </c>
    </row>
    <row r="112" spans="1:2" x14ac:dyDescent="0.25">
      <c r="A112" t="s">
        <v>138</v>
      </c>
      <c r="B112" t="str">
        <f t="shared" si="1"/>
        <v>=$I$26&amp;"\Samples\"&amp;$I$26&amp;"-112"</v>
      </c>
    </row>
    <row r="113" spans="1:2" x14ac:dyDescent="0.25">
      <c r="A113" t="s">
        <v>139</v>
      </c>
      <c r="B113" t="str">
        <f t="shared" si="1"/>
        <v>=$I$26&amp;"\Samples\"&amp;$I$26&amp;"-113"</v>
      </c>
    </row>
    <row r="114" spans="1:2" x14ac:dyDescent="0.25">
      <c r="A114" t="s">
        <v>140</v>
      </c>
      <c r="B114" t="str">
        <f t="shared" si="1"/>
        <v>=$I$26&amp;"\Samples\"&amp;$I$26&amp;"-114"</v>
      </c>
    </row>
    <row r="115" spans="1:2" x14ac:dyDescent="0.25">
      <c r="A115" t="s">
        <v>141</v>
      </c>
      <c r="B115" t="str">
        <f t="shared" si="1"/>
        <v>=$I$26&amp;"\Samples\"&amp;$I$26&amp;"-115"</v>
      </c>
    </row>
    <row r="116" spans="1:2" x14ac:dyDescent="0.25">
      <c r="A116" t="s">
        <v>142</v>
      </c>
      <c r="B116" t="str">
        <f t="shared" si="1"/>
        <v>=$I$26&amp;"\Samples\"&amp;$I$26&amp;"-116"</v>
      </c>
    </row>
    <row r="117" spans="1:2" x14ac:dyDescent="0.25">
      <c r="A117" t="s">
        <v>143</v>
      </c>
      <c r="B117" t="str">
        <f t="shared" si="1"/>
        <v>=$I$26&amp;"\Samples\"&amp;$I$26&amp;"-117"</v>
      </c>
    </row>
    <row r="118" spans="1:2" x14ac:dyDescent="0.25">
      <c r="A118" t="s">
        <v>144</v>
      </c>
      <c r="B118" t="str">
        <f t="shared" si="1"/>
        <v>=$I$26&amp;"\Samples\"&amp;$I$26&amp;"-118"</v>
      </c>
    </row>
    <row r="119" spans="1:2" x14ac:dyDescent="0.25">
      <c r="A119" t="s">
        <v>145</v>
      </c>
      <c r="B119" t="str">
        <f t="shared" si="1"/>
        <v>=$I$26&amp;"\Samples\"&amp;$I$26&amp;"-119"</v>
      </c>
    </row>
    <row r="120" spans="1:2" x14ac:dyDescent="0.25">
      <c r="A120" t="s">
        <v>146</v>
      </c>
      <c r="B120" t="str">
        <f t="shared" si="1"/>
        <v>=$I$26&amp;"\Samples\"&amp;$I$26&amp;"-120"</v>
      </c>
    </row>
    <row r="121" spans="1:2" x14ac:dyDescent="0.25">
      <c r="A121" t="s">
        <v>147</v>
      </c>
      <c r="B121" t="str">
        <f t="shared" si="1"/>
        <v>=$I$26&amp;"\Samples\"&amp;$I$26&amp;"-121"</v>
      </c>
    </row>
    <row r="122" spans="1:2" x14ac:dyDescent="0.25">
      <c r="A122" t="s">
        <v>148</v>
      </c>
      <c r="B122" t="str">
        <f t="shared" si="1"/>
        <v>=$I$26&amp;"\Samples\"&amp;$I$26&amp;"-122"</v>
      </c>
    </row>
    <row r="123" spans="1:2" x14ac:dyDescent="0.25">
      <c r="A123" t="s">
        <v>149</v>
      </c>
      <c r="B123" t="str">
        <f t="shared" si="1"/>
        <v>=$I$26&amp;"\Samples\"&amp;$I$26&amp;"-123"</v>
      </c>
    </row>
    <row r="124" spans="1:2" x14ac:dyDescent="0.25">
      <c r="A124" t="s">
        <v>150</v>
      </c>
      <c r="B124" t="str">
        <f t="shared" si="1"/>
        <v>=$I$26&amp;"\Samples\"&amp;$I$26&amp;"-124"</v>
      </c>
    </row>
    <row r="125" spans="1:2" x14ac:dyDescent="0.25">
      <c r="A125" t="s">
        <v>151</v>
      </c>
      <c r="B125" t="str">
        <f t="shared" si="1"/>
        <v>=$I$26&amp;"\Samples\"&amp;$I$26&amp;"-125"</v>
      </c>
    </row>
    <row r="126" spans="1:2" x14ac:dyDescent="0.25">
      <c r="A126" t="s">
        <v>152</v>
      </c>
      <c r="B126" t="str">
        <f t="shared" si="1"/>
        <v>=$I$26&amp;"\Samples\"&amp;$I$26&amp;"-126"</v>
      </c>
    </row>
    <row r="127" spans="1:2" x14ac:dyDescent="0.25">
      <c r="A127" t="s">
        <v>153</v>
      </c>
      <c r="B127" t="str">
        <f t="shared" si="1"/>
        <v>=$I$26&amp;"\Samples\"&amp;$I$26&amp;"-127"</v>
      </c>
    </row>
    <row r="128" spans="1:2" x14ac:dyDescent="0.25">
      <c r="A128" t="s">
        <v>154</v>
      </c>
      <c r="B128" t="str">
        <f t="shared" si="1"/>
        <v>=$I$26&amp;"\Samples\"&amp;$I$26&amp;"-128"</v>
      </c>
    </row>
    <row r="129" spans="1:2" x14ac:dyDescent="0.25">
      <c r="A129" t="s">
        <v>155</v>
      </c>
      <c r="B129" t="str">
        <f t="shared" si="1"/>
        <v>=$I$26&amp;"\Samples\"&amp;$I$26&amp;"-129"</v>
      </c>
    </row>
    <row r="130" spans="1:2" x14ac:dyDescent="0.25">
      <c r="A130" t="s">
        <v>156</v>
      </c>
      <c r="B130" t="str">
        <f t="shared" ref="B130:B193" si="2">"="&amp;A130&amp;""""</f>
        <v>=$I$26&amp;"\Samples\"&amp;$I$26&amp;"-130"</v>
      </c>
    </row>
    <row r="131" spans="1:2" x14ac:dyDescent="0.25">
      <c r="A131" t="s">
        <v>157</v>
      </c>
      <c r="B131" t="str">
        <f t="shared" si="2"/>
        <v>=$I$26&amp;"\Samples\"&amp;$I$26&amp;"-131"</v>
      </c>
    </row>
    <row r="132" spans="1:2" x14ac:dyDescent="0.25">
      <c r="A132" t="s">
        <v>158</v>
      </c>
      <c r="B132" t="str">
        <f t="shared" si="2"/>
        <v>=$I$26&amp;"\Samples\"&amp;$I$26&amp;"-132"</v>
      </c>
    </row>
    <row r="133" spans="1:2" x14ac:dyDescent="0.25">
      <c r="A133" t="s">
        <v>159</v>
      </c>
      <c r="B133" t="str">
        <f t="shared" si="2"/>
        <v>=$I$26&amp;"\Samples\"&amp;$I$26&amp;"-133"</v>
      </c>
    </row>
    <row r="134" spans="1:2" x14ac:dyDescent="0.25">
      <c r="A134" t="s">
        <v>160</v>
      </c>
      <c r="B134" t="str">
        <f t="shared" si="2"/>
        <v>=$I$26&amp;"\Samples\"&amp;$I$26&amp;"-134"</v>
      </c>
    </row>
    <row r="135" spans="1:2" x14ac:dyDescent="0.25">
      <c r="A135" t="s">
        <v>161</v>
      </c>
      <c r="B135" t="str">
        <f t="shared" si="2"/>
        <v>=$I$26&amp;"\Samples\"&amp;$I$26&amp;"-135"</v>
      </c>
    </row>
    <row r="136" spans="1:2" x14ac:dyDescent="0.25">
      <c r="A136" t="s">
        <v>162</v>
      </c>
      <c r="B136" t="str">
        <f t="shared" si="2"/>
        <v>=$I$26&amp;"\Samples\"&amp;$I$26&amp;"-136"</v>
      </c>
    </row>
    <row r="137" spans="1:2" x14ac:dyDescent="0.25">
      <c r="A137" t="s">
        <v>163</v>
      </c>
      <c r="B137" t="str">
        <f t="shared" si="2"/>
        <v>=$I$26&amp;"\Samples\"&amp;$I$26&amp;"-137"</v>
      </c>
    </row>
    <row r="138" spans="1:2" x14ac:dyDescent="0.25">
      <c r="A138" t="s">
        <v>164</v>
      </c>
      <c r="B138" t="str">
        <f t="shared" si="2"/>
        <v>=$I$26&amp;"\Samples\"&amp;$I$26&amp;"-138"</v>
      </c>
    </row>
    <row r="139" spans="1:2" x14ac:dyDescent="0.25">
      <c r="A139" t="s">
        <v>165</v>
      </c>
      <c r="B139" t="str">
        <f t="shared" si="2"/>
        <v>=$I$26&amp;"\Samples\"&amp;$I$26&amp;"-139"</v>
      </c>
    </row>
    <row r="140" spans="1:2" x14ac:dyDescent="0.25">
      <c r="A140" t="s">
        <v>166</v>
      </c>
      <c r="B140" t="str">
        <f t="shared" si="2"/>
        <v>=$I$26&amp;"\Samples\"&amp;$I$26&amp;"-140"</v>
      </c>
    </row>
    <row r="141" spans="1:2" x14ac:dyDescent="0.25">
      <c r="A141" t="s">
        <v>167</v>
      </c>
      <c r="B141" t="str">
        <f t="shared" si="2"/>
        <v>=$I$26&amp;"\Samples\"&amp;$I$26&amp;"-141"</v>
      </c>
    </row>
    <row r="142" spans="1:2" x14ac:dyDescent="0.25">
      <c r="A142" t="s">
        <v>168</v>
      </c>
      <c r="B142" t="str">
        <f t="shared" si="2"/>
        <v>=$I$26&amp;"\Samples\"&amp;$I$26&amp;"-142"</v>
      </c>
    </row>
    <row r="143" spans="1:2" x14ac:dyDescent="0.25">
      <c r="A143" t="s">
        <v>169</v>
      </c>
      <c r="B143" t="str">
        <f t="shared" si="2"/>
        <v>=$I$26&amp;"\Samples\"&amp;$I$26&amp;"-143"</v>
      </c>
    </row>
    <row r="144" spans="1:2" x14ac:dyDescent="0.25">
      <c r="A144" t="s">
        <v>170</v>
      </c>
      <c r="B144" t="str">
        <f t="shared" si="2"/>
        <v>=$I$26&amp;"\Samples\"&amp;$I$26&amp;"-144"</v>
      </c>
    </row>
    <row r="145" spans="1:2" x14ac:dyDescent="0.25">
      <c r="A145" t="s">
        <v>171</v>
      </c>
      <c r="B145" t="str">
        <f t="shared" si="2"/>
        <v>=$I$26&amp;"\Samples\"&amp;$I$26&amp;"-145"</v>
      </c>
    </row>
    <row r="146" spans="1:2" x14ac:dyDescent="0.25">
      <c r="A146" t="s">
        <v>172</v>
      </c>
      <c r="B146" t="str">
        <f t="shared" si="2"/>
        <v>=$I$26&amp;"\Samples\"&amp;$I$26&amp;"-146"</v>
      </c>
    </row>
    <row r="147" spans="1:2" x14ac:dyDescent="0.25">
      <c r="A147" t="s">
        <v>173</v>
      </c>
      <c r="B147" t="str">
        <f t="shared" si="2"/>
        <v>=$I$26&amp;"\Samples\"&amp;$I$26&amp;"-147"</v>
      </c>
    </row>
    <row r="148" spans="1:2" x14ac:dyDescent="0.25">
      <c r="A148" t="s">
        <v>174</v>
      </c>
      <c r="B148" t="str">
        <f t="shared" si="2"/>
        <v>=$I$26&amp;"\Samples\"&amp;$I$26&amp;"-148"</v>
      </c>
    </row>
    <row r="149" spans="1:2" x14ac:dyDescent="0.25">
      <c r="A149" t="s">
        <v>175</v>
      </c>
      <c r="B149" t="str">
        <f t="shared" si="2"/>
        <v>=$I$26&amp;"\Samples\"&amp;$I$26&amp;"-149"</v>
      </c>
    </row>
    <row r="150" spans="1:2" x14ac:dyDescent="0.25">
      <c r="A150" t="s">
        <v>176</v>
      </c>
      <c r="B150" t="str">
        <f t="shared" si="2"/>
        <v>=$I$26&amp;"\Samples\"&amp;$I$26&amp;"-150"</v>
      </c>
    </row>
    <row r="151" spans="1:2" x14ac:dyDescent="0.25">
      <c r="A151" t="s">
        <v>177</v>
      </c>
      <c r="B151" t="str">
        <f t="shared" si="2"/>
        <v>=$I$26&amp;"\Samples\"&amp;$I$26&amp;"-151"</v>
      </c>
    </row>
    <row r="152" spans="1:2" x14ac:dyDescent="0.25">
      <c r="A152" t="s">
        <v>178</v>
      </c>
      <c r="B152" t="str">
        <f t="shared" si="2"/>
        <v>=$I$26&amp;"\Samples\"&amp;$I$26&amp;"-152"</v>
      </c>
    </row>
    <row r="153" spans="1:2" x14ac:dyDescent="0.25">
      <c r="A153" t="s">
        <v>179</v>
      </c>
      <c r="B153" t="str">
        <f t="shared" si="2"/>
        <v>=$I$26&amp;"\Samples\"&amp;$I$26&amp;"-153"</v>
      </c>
    </row>
    <row r="154" spans="1:2" x14ac:dyDescent="0.25">
      <c r="A154" t="s">
        <v>180</v>
      </c>
      <c r="B154" t="str">
        <f t="shared" si="2"/>
        <v>=$I$26&amp;"\Samples\"&amp;$I$26&amp;"-154"</v>
      </c>
    </row>
    <row r="155" spans="1:2" x14ac:dyDescent="0.25">
      <c r="A155" t="s">
        <v>181</v>
      </c>
      <c r="B155" t="str">
        <f t="shared" si="2"/>
        <v>=$I$26&amp;"\Samples\"&amp;$I$26&amp;"-155"</v>
      </c>
    </row>
    <row r="156" spans="1:2" x14ac:dyDescent="0.25">
      <c r="A156" t="s">
        <v>182</v>
      </c>
      <c r="B156" t="str">
        <f t="shared" si="2"/>
        <v>=$I$26&amp;"\Samples\"&amp;$I$26&amp;"-156"</v>
      </c>
    </row>
    <row r="157" spans="1:2" x14ac:dyDescent="0.25">
      <c r="A157" t="s">
        <v>183</v>
      </c>
      <c r="B157" t="str">
        <f t="shared" si="2"/>
        <v>=$I$26&amp;"\Samples\"&amp;$I$26&amp;"-157"</v>
      </c>
    </row>
    <row r="158" spans="1:2" x14ac:dyDescent="0.25">
      <c r="A158" t="s">
        <v>184</v>
      </c>
      <c r="B158" t="str">
        <f t="shared" si="2"/>
        <v>=$I$26&amp;"\Samples\"&amp;$I$26&amp;"-158"</v>
      </c>
    </row>
    <row r="159" spans="1:2" x14ac:dyDescent="0.25">
      <c r="A159" t="s">
        <v>185</v>
      </c>
      <c r="B159" t="str">
        <f t="shared" si="2"/>
        <v>=$I$26&amp;"\Samples\"&amp;$I$26&amp;"-159"</v>
      </c>
    </row>
    <row r="160" spans="1:2" x14ac:dyDescent="0.25">
      <c r="A160" t="s">
        <v>186</v>
      </c>
      <c r="B160" t="str">
        <f t="shared" si="2"/>
        <v>=$I$26&amp;"\Samples\"&amp;$I$26&amp;"-160"</v>
      </c>
    </row>
    <row r="161" spans="1:2" x14ac:dyDescent="0.25">
      <c r="A161" t="s">
        <v>187</v>
      </c>
      <c r="B161" t="str">
        <f t="shared" si="2"/>
        <v>=$I$26&amp;"\Samples\"&amp;$I$26&amp;"-161"</v>
      </c>
    </row>
    <row r="162" spans="1:2" x14ac:dyDescent="0.25">
      <c r="A162" t="s">
        <v>188</v>
      </c>
      <c r="B162" t="str">
        <f t="shared" si="2"/>
        <v>=$I$26&amp;"\Samples\"&amp;$I$26&amp;"-162"</v>
      </c>
    </row>
    <row r="163" spans="1:2" x14ac:dyDescent="0.25">
      <c r="A163" t="s">
        <v>189</v>
      </c>
      <c r="B163" t="str">
        <f t="shared" si="2"/>
        <v>=$I$26&amp;"\Samples\"&amp;$I$26&amp;"-163"</v>
      </c>
    </row>
    <row r="164" spans="1:2" x14ac:dyDescent="0.25">
      <c r="A164" t="s">
        <v>190</v>
      </c>
      <c r="B164" t="str">
        <f t="shared" si="2"/>
        <v>=$I$26&amp;"\Samples\"&amp;$I$26&amp;"-164"</v>
      </c>
    </row>
    <row r="165" spans="1:2" x14ac:dyDescent="0.25">
      <c r="A165" t="s">
        <v>191</v>
      </c>
      <c r="B165" t="str">
        <f t="shared" si="2"/>
        <v>=$I$26&amp;"\Samples\"&amp;$I$26&amp;"-165"</v>
      </c>
    </row>
    <row r="166" spans="1:2" x14ac:dyDescent="0.25">
      <c r="A166" t="s">
        <v>192</v>
      </c>
      <c r="B166" t="str">
        <f t="shared" si="2"/>
        <v>=$I$26&amp;"\Samples\"&amp;$I$26&amp;"-166"</v>
      </c>
    </row>
    <row r="167" spans="1:2" x14ac:dyDescent="0.25">
      <c r="A167" t="s">
        <v>193</v>
      </c>
      <c r="B167" t="str">
        <f t="shared" si="2"/>
        <v>=$I$26&amp;"\Samples\"&amp;$I$26&amp;"-167"</v>
      </c>
    </row>
    <row r="168" spans="1:2" x14ac:dyDescent="0.25">
      <c r="A168" t="s">
        <v>194</v>
      </c>
      <c r="B168" t="str">
        <f t="shared" si="2"/>
        <v>=$I$26&amp;"\Samples\"&amp;$I$26&amp;"-168"</v>
      </c>
    </row>
    <row r="169" spans="1:2" x14ac:dyDescent="0.25">
      <c r="A169" t="s">
        <v>195</v>
      </c>
      <c r="B169" t="str">
        <f t="shared" si="2"/>
        <v>=$I$26&amp;"\Samples\"&amp;$I$26&amp;"-169"</v>
      </c>
    </row>
    <row r="170" spans="1:2" x14ac:dyDescent="0.25">
      <c r="A170" t="s">
        <v>196</v>
      </c>
      <c r="B170" t="str">
        <f t="shared" si="2"/>
        <v>=$I$26&amp;"\Samples\"&amp;$I$26&amp;"-170"</v>
      </c>
    </row>
    <row r="171" spans="1:2" x14ac:dyDescent="0.25">
      <c r="A171" t="s">
        <v>197</v>
      </c>
      <c r="B171" t="str">
        <f t="shared" si="2"/>
        <v>=$I$26&amp;"\Samples\"&amp;$I$26&amp;"-171"</v>
      </c>
    </row>
    <row r="172" spans="1:2" x14ac:dyDescent="0.25">
      <c r="A172" t="s">
        <v>198</v>
      </c>
      <c r="B172" t="str">
        <f t="shared" si="2"/>
        <v>=$I$26&amp;"\Samples\"&amp;$I$26&amp;"-172"</v>
      </c>
    </row>
    <row r="173" spans="1:2" x14ac:dyDescent="0.25">
      <c r="A173" t="s">
        <v>199</v>
      </c>
      <c r="B173" t="str">
        <f t="shared" si="2"/>
        <v>=$I$26&amp;"\Samples\"&amp;$I$26&amp;"-173"</v>
      </c>
    </row>
    <row r="174" spans="1:2" x14ac:dyDescent="0.25">
      <c r="A174" t="s">
        <v>200</v>
      </c>
      <c r="B174" t="str">
        <f t="shared" si="2"/>
        <v>=$I$26&amp;"\Samples\"&amp;$I$26&amp;"-174"</v>
      </c>
    </row>
    <row r="175" spans="1:2" x14ac:dyDescent="0.25">
      <c r="A175" t="s">
        <v>201</v>
      </c>
      <c r="B175" t="str">
        <f t="shared" si="2"/>
        <v>=$I$26&amp;"\Samples\"&amp;$I$26&amp;"-175"</v>
      </c>
    </row>
    <row r="176" spans="1:2" x14ac:dyDescent="0.25">
      <c r="A176" t="s">
        <v>202</v>
      </c>
      <c r="B176" t="str">
        <f t="shared" si="2"/>
        <v>=$I$26&amp;"\Samples\"&amp;$I$26&amp;"-176"</v>
      </c>
    </row>
    <row r="177" spans="1:2" x14ac:dyDescent="0.25">
      <c r="A177" t="s">
        <v>203</v>
      </c>
      <c r="B177" t="str">
        <f t="shared" si="2"/>
        <v>=$I$26&amp;"\Samples\"&amp;$I$26&amp;"-177"</v>
      </c>
    </row>
    <row r="178" spans="1:2" x14ac:dyDescent="0.25">
      <c r="A178" t="s">
        <v>204</v>
      </c>
      <c r="B178" t="str">
        <f t="shared" si="2"/>
        <v>=$I$26&amp;"\Samples\"&amp;$I$26&amp;"-178"</v>
      </c>
    </row>
    <row r="179" spans="1:2" x14ac:dyDescent="0.25">
      <c r="A179" t="s">
        <v>205</v>
      </c>
      <c r="B179" t="str">
        <f t="shared" si="2"/>
        <v>=$I$26&amp;"\Samples\"&amp;$I$26&amp;"-179"</v>
      </c>
    </row>
    <row r="180" spans="1:2" x14ac:dyDescent="0.25">
      <c r="A180" t="s">
        <v>206</v>
      </c>
      <c r="B180" t="str">
        <f t="shared" si="2"/>
        <v>=$I$26&amp;"\Samples\"&amp;$I$26&amp;"-180"</v>
      </c>
    </row>
    <row r="181" spans="1:2" x14ac:dyDescent="0.25">
      <c r="A181" t="s">
        <v>207</v>
      </c>
      <c r="B181" t="str">
        <f t="shared" si="2"/>
        <v>=$I$26&amp;"\Samples\"&amp;$I$26&amp;"-181"</v>
      </c>
    </row>
    <row r="182" spans="1:2" x14ac:dyDescent="0.25">
      <c r="A182" t="s">
        <v>208</v>
      </c>
      <c r="B182" t="str">
        <f t="shared" si="2"/>
        <v>=$I$26&amp;"\Samples\"&amp;$I$26&amp;"-182"</v>
      </c>
    </row>
    <row r="183" spans="1:2" x14ac:dyDescent="0.25">
      <c r="A183" t="s">
        <v>209</v>
      </c>
      <c r="B183" t="str">
        <f t="shared" si="2"/>
        <v>=$I$26&amp;"\Samples\"&amp;$I$26&amp;"-183"</v>
      </c>
    </row>
    <row r="184" spans="1:2" x14ac:dyDescent="0.25">
      <c r="A184" t="s">
        <v>210</v>
      </c>
      <c r="B184" t="str">
        <f t="shared" si="2"/>
        <v>=$I$26&amp;"\Samples\"&amp;$I$26&amp;"-184"</v>
      </c>
    </row>
    <row r="185" spans="1:2" x14ac:dyDescent="0.25">
      <c r="A185" t="s">
        <v>211</v>
      </c>
      <c r="B185" t="str">
        <f t="shared" si="2"/>
        <v>=$I$26&amp;"\Samples\"&amp;$I$26&amp;"-185"</v>
      </c>
    </row>
    <row r="186" spans="1:2" x14ac:dyDescent="0.25">
      <c r="A186" t="s">
        <v>212</v>
      </c>
      <c r="B186" t="str">
        <f t="shared" si="2"/>
        <v>=$I$26&amp;"\Samples\"&amp;$I$26&amp;"-186"</v>
      </c>
    </row>
    <row r="187" spans="1:2" x14ac:dyDescent="0.25">
      <c r="A187" t="s">
        <v>213</v>
      </c>
      <c r="B187" t="str">
        <f t="shared" si="2"/>
        <v>=$I$26&amp;"\Samples\"&amp;$I$26&amp;"-187"</v>
      </c>
    </row>
    <row r="188" spans="1:2" x14ac:dyDescent="0.25">
      <c r="A188" t="s">
        <v>214</v>
      </c>
      <c r="B188" t="str">
        <f t="shared" si="2"/>
        <v>=$I$26&amp;"\Samples\"&amp;$I$26&amp;"-188"</v>
      </c>
    </row>
    <row r="189" spans="1:2" x14ac:dyDescent="0.25">
      <c r="A189" t="s">
        <v>215</v>
      </c>
      <c r="B189" t="str">
        <f t="shared" si="2"/>
        <v>=$I$26&amp;"\Samples\"&amp;$I$26&amp;"-189"</v>
      </c>
    </row>
    <row r="190" spans="1:2" x14ac:dyDescent="0.25">
      <c r="A190" t="s">
        <v>216</v>
      </c>
      <c r="B190" t="str">
        <f t="shared" si="2"/>
        <v>=$I$26&amp;"\Samples\"&amp;$I$26&amp;"-190"</v>
      </c>
    </row>
    <row r="191" spans="1:2" x14ac:dyDescent="0.25">
      <c r="A191" t="s">
        <v>217</v>
      </c>
      <c r="B191" t="str">
        <f t="shared" si="2"/>
        <v>=$I$26&amp;"\Samples\"&amp;$I$26&amp;"-191"</v>
      </c>
    </row>
    <row r="192" spans="1:2" x14ac:dyDescent="0.25">
      <c r="A192" t="s">
        <v>218</v>
      </c>
      <c r="B192" t="str">
        <f t="shared" si="2"/>
        <v>=$I$26&amp;"\Samples\"&amp;$I$26&amp;"-192"</v>
      </c>
    </row>
    <row r="193" spans="1:2" x14ac:dyDescent="0.25">
      <c r="A193" t="s">
        <v>219</v>
      </c>
      <c r="B193" t="str">
        <f t="shared" si="2"/>
        <v>=$I$26&amp;"\Samples\"&amp;$I$26&amp;"-193"</v>
      </c>
    </row>
    <row r="194" spans="1:2" x14ac:dyDescent="0.25">
      <c r="A194" t="s">
        <v>220</v>
      </c>
      <c r="B194" t="str">
        <f t="shared" ref="B194:B207" si="3">"="&amp;A194&amp;""""</f>
        <v>=$I$26&amp;"\Samples\"&amp;$I$26&amp;"-194"</v>
      </c>
    </row>
    <row r="195" spans="1:2" x14ac:dyDescent="0.25">
      <c r="A195" t="s">
        <v>221</v>
      </c>
      <c r="B195" t="str">
        <f t="shared" si="3"/>
        <v>=$I$26&amp;"\Samples\"&amp;$I$26&amp;"-195"</v>
      </c>
    </row>
    <row r="196" spans="1:2" x14ac:dyDescent="0.25">
      <c r="A196" t="s">
        <v>222</v>
      </c>
      <c r="B196" t="str">
        <f t="shared" si="3"/>
        <v>=$I$26&amp;"\Samples\"&amp;$I$26&amp;"-196"</v>
      </c>
    </row>
    <row r="197" spans="1:2" x14ac:dyDescent="0.25">
      <c r="A197" t="s">
        <v>223</v>
      </c>
      <c r="B197" t="str">
        <f t="shared" si="3"/>
        <v>=$I$26&amp;"\Samples\"&amp;$I$26&amp;"-197"</v>
      </c>
    </row>
    <row r="198" spans="1:2" x14ac:dyDescent="0.25">
      <c r="A198" t="s">
        <v>224</v>
      </c>
      <c r="B198" t="str">
        <f t="shared" si="3"/>
        <v>=$I$26&amp;"\Samples\"&amp;$I$26&amp;"-198"</v>
      </c>
    </row>
    <row r="199" spans="1:2" x14ac:dyDescent="0.25">
      <c r="A199" t="s">
        <v>225</v>
      </c>
      <c r="B199" t="str">
        <f t="shared" si="3"/>
        <v>=$I$26&amp;"\Samples\"&amp;$I$26&amp;"-199"</v>
      </c>
    </row>
    <row r="200" spans="1:2" x14ac:dyDescent="0.25">
      <c r="A200" t="s">
        <v>226</v>
      </c>
      <c r="B200" t="str">
        <f t="shared" si="3"/>
        <v>=$I$26&amp;"\Samples\"&amp;$I$26&amp;"-200"</v>
      </c>
    </row>
    <row r="201" spans="1:2" x14ac:dyDescent="0.25">
      <c r="A201" t="s">
        <v>227</v>
      </c>
      <c r="B201" t="str">
        <f t="shared" si="3"/>
        <v>=$I$26&amp;"\Samples\"&amp;$I$26&amp;"-201"</v>
      </c>
    </row>
    <row r="202" spans="1:2" x14ac:dyDescent="0.25">
      <c r="A202" t="s">
        <v>228</v>
      </c>
      <c r="B202" t="str">
        <f t="shared" si="3"/>
        <v>=$I$26&amp;"\Samples\"&amp;$I$26&amp;"-202"</v>
      </c>
    </row>
    <row r="203" spans="1:2" x14ac:dyDescent="0.25">
      <c r="A203" t="s">
        <v>229</v>
      </c>
      <c r="B203" t="str">
        <f t="shared" si="3"/>
        <v>=$I$26&amp;"\Samples\"&amp;$I$26&amp;"-203"</v>
      </c>
    </row>
    <row r="204" spans="1:2" x14ac:dyDescent="0.25">
      <c r="A204" t="s">
        <v>230</v>
      </c>
      <c r="B204" t="str">
        <f t="shared" si="3"/>
        <v>=$I$26&amp;"\Samples\"&amp;$I$26&amp;"-204"</v>
      </c>
    </row>
    <row r="205" spans="1:2" x14ac:dyDescent="0.25">
      <c r="A205" t="s">
        <v>231</v>
      </c>
      <c r="B205" t="str">
        <f t="shared" si="3"/>
        <v>=$I$26&amp;"\Samples\"&amp;$I$26&amp;"-205"</v>
      </c>
    </row>
    <row r="206" spans="1:2" x14ac:dyDescent="0.25">
      <c r="A206" t="s">
        <v>232</v>
      </c>
      <c r="B206" t="str">
        <f t="shared" si="3"/>
        <v>=$I$26&amp;"\Samples\"&amp;$I$26&amp;"-206"</v>
      </c>
    </row>
    <row r="207" spans="1:2" x14ac:dyDescent="0.25">
      <c r="A207" t="s">
        <v>233</v>
      </c>
      <c r="B207" t="str">
        <f t="shared" si="3"/>
        <v>=$I$26&amp;"\Samples\"&amp;$I$26&amp;"-207"</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7"/>
  <sheetViews>
    <sheetView workbookViewId="0">
      <selection activeCell="A2" sqref="A2"/>
    </sheetView>
  </sheetViews>
  <sheetFormatPr defaultRowHeight="15" x14ac:dyDescent="0.25"/>
  <cols>
    <col min="2" max="2" width="12.7109375" customWidth="1"/>
    <col min="3" max="3" width="84.42578125" bestFit="1" customWidth="1"/>
  </cols>
  <sheetData>
    <row r="1" spans="1:3" x14ac:dyDescent="0.25">
      <c r="A1" t="s">
        <v>234</v>
      </c>
    </row>
    <row r="2" spans="1:3" ht="15.75" x14ac:dyDescent="0.25">
      <c r="A2" s="20" t="s">
        <v>235</v>
      </c>
      <c r="B2" s="20" t="s">
        <v>236</v>
      </c>
      <c r="C2" s="20" t="s">
        <v>237</v>
      </c>
    </row>
    <row r="3" spans="1:3" x14ac:dyDescent="0.25">
      <c r="A3" cm="1">
        <f t="array" ref="A3:A8">_xlfn.SEQUENCE(COUNTA(B3:B22))</f>
        <v>1</v>
      </c>
      <c r="B3" s="19">
        <v>44595</v>
      </c>
      <c r="C3" t="s">
        <v>238</v>
      </c>
    </row>
    <row r="4" spans="1:3" x14ac:dyDescent="0.25">
      <c r="A4">
        <v>2</v>
      </c>
      <c r="B4" s="19">
        <v>44748</v>
      </c>
      <c r="C4" t="s">
        <v>239</v>
      </c>
    </row>
    <row r="5" spans="1:3" x14ac:dyDescent="0.25">
      <c r="A5">
        <v>3</v>
      </c>
      <c r="B5" s="19">
        <v>44819</v>
      </c>
      <c r="C5" t="s">
        <v>240</v>
      </c>
    </row>
    <row r="6" spans="1:3" x14ac:dyDescent="0.25">
      <c r="A6">
        <v>4</v>
      </c>
      <c r="B6" s="19">
        <v>44944</v>
      </c>
      <c r="C6" t="s">
        <v>241</v>
      </c>
    </row>
    <row r="7" spans="1:3" x14ac:dyDescent="0.25">
      <c r="A7">
        <v>5</v>
      </c>
      <c r="B7" s="19">
        <v>44956</v>
      </c>
      <c r="C7" t="s">
        <v>242</v>
      </c>
    </row>
    <row r="8" spans="1:3" x14ac:dyDescent="0.25">
      <c r="A8">
        <v>6</v>
      </c>
      <c r="B8" s="19">
        <v>44964</v>
      </c>
      <c r="C8" t="s">
        <v>243</v>
      </c>
    </row>
    <row r="9" spans="1:3" x14ac:dyDescent="0.25">
      <c r="B9" s="19"/>
    </row>
    <row r="10" spans="1:3" x14ac:dyDescent="0.25">
      <c r="B10" s="19"/>
    </row>
    <row r="11" spans="1:3" x14ac:dyDescent="0.25">
      <c r="B11" s="19"/>
    </row>
    <row r="12" spans="1:3" x14ac:dyDescent="0.25">
      <c r="B12" s="19"/>
    </row>
    <row r="13" spans="1:3" x14ac:dyDescent="0.25">
      <c r="B13" s="19"/>
    </row>
    <row r="14" spans="1:3" x14ac:dyDescent="0.25">
      <c r="B14" s="19"/>
    </row>
    <row r="15" spans="1:3" x14ac:dyDescent="0.25">
      <c r="B15" s="19"/>
    </row>
    <row r="16" spans="1:3" x14ac:dyDescent="0.25">
      <c r="B16" s="19"/>
    </row>
    <row r="17" spans="2:2" x14ac:dyDescent="0.25">
      <c r="B17" s="19"/>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Sequence</vt:lpstr>
      <vt:lpstr>Plate Map</vt:lpstr>
      <vt:lpstr>Sheet1</vt:lpstr>
      <vt:lpstr>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 Lisa</dc:creator>
  <cp:keywords/>
  <dc:description/>
  <cp:lastModifiedBy>h</cp:lastModifiedBy>
  <cp:revision/>
  <dcterms:created xsi:type="dcterms:W3CDTF">2022-02-04T15:53:14Z</dcterms:created>
  <dcterms:modified xsi:type="dcterms:W3CDTF">2023-03-10T04:43:06Z</dcterms:modified>
  <cp:category/>
  <cp:contentStatus/>
</cp:coreProperties>
</file>