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e3\Desktop\"/>
    </mc:Choice>
  </mc:AlternateContent>
  <bookViews>
    <workbookView xWindow="0" yWindow="0" windowWidth="19200" windowHeight="11745" activeTab="1"/>
  </bookViews>
  <sheets>
    <sheet name="Data" sheetId="1" r:id="rId1"/>
    <sheet name="Sorted Stoc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2" i="1"/>
  <c r="N19" i="1"/>
  <c r="N5" i="1"/>
  <c r="N6" i="1"/>
  <c r="N7" i="1"/>
  <c r="N8" i="1"/>
  <c r="N10" i="1"/>
  <c r="N11" i="1"/>
  <c r="N12" i="1"/>
  <c r="N13" i="1"/>
  <c r="N14" i="1"/>
  <c r="N15" i="1"/>
  <c r="N16" i="1"/>
  <c r="N17" i="1"/>
  <c r="N18" i="1"/>
  <c r="N4" i="1"/>
  <c r="N1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2" i="1"/>
  <c r="M4" i="1"/>
  <c r="L33" i="1"/>
  <c r="L32" i="1"/>
  <c r="L31" i="1"/>
  <c r="L30" i="1"/>
  <c r="L29" i="1"/>
  <c r="L28" i="1"/>
  <c r="L27" i="1"/>
  <c r="L26" i="1"/>
  <c r="L25" i="1"/>
  <c r="L24" i="1"/>
  <c r="L23" i="1"/>
  <c r="L22" i="1"/>
  <c r="L35" i="1"/>
  <c r="L36" i="1"/>
  <c r="L34" i="1"/>
  <c r="K36" i="1"/>
  <c r="K35" i="1"/>
  <c r="J38" i="1"/>
  <c r="K30" i="1"/>
  <c r="K29" i="1"/>
  <c r="M5" i="1"/>
  <c r="M19" i="1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L19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4" i="1"/>
  <c r="K7" i="1"/>
  <c r="K19" i="1"/>
  <c r="K8" i="1"/>
  <c r="K6" i="1"/>
  <c r="K4" i="1"/>
  <c r="K5" i="1"/>
  <c r="J20" i="1"/>
  <c r="J37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4" i="1"/>
  <c r="I37" i="1"/>
  <c r="I19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4" i="1"/>
  <c r="M37" i="1" l="1"/>
  <c r="M39" i="1" s="1"/>
  <c r="J19" i="1"/>
  <c r="N39" i="1" l="1"/>
  <c r="K34" i="1" l="1"/>
  <c r="K38" i="1"/>
</calcChain>
</file>

<file path=xl/sharedStrings.xml><?xml version="1.0" encoding="utf-8"?>
<sst xmlns="http://schemas.openxmlformats.org/spreadsheetml/2006/main" count="152" uniqueCount="110">
  <si>
    <t>SWY</t>
  </si>
  <si>
    <t>Safeway Inc.</t>
  </si>
  <si>
    <t>SWY US Equity</t>
  </si>
  <si>
    <t>NUS</t>
  </si>
  <si>
    <t>Nu Skin Enterprises, Inc. Class A</t>
  </si>
  <si>
    <t>NUS US Equity</t>
  </si>
  <si>
    <t>CBOE</t>
  </si>
  <si>
    <t>CBOE Holdings, Inc.</t>
  </si>
  <si>
    <t>CBOE US Equity</t>
  </si>
  <si>
    <t>GHC</t>
  </si>
  <si>
    <t>Graham Holdings Co.</t>
  </si>
  <si>
    <t>GHC US Equity</t>
  </si>
  <si>
    <t>LO</t>
  </si>
  <si>
    <t>Lorillard, Inc.</t>
  </si>
  <si>
    <t>LO US Equity</t>
  </si>
  <si>
    <t>KORS</t>
  </si>
  <si>
    <t>Michael Kors Holdings Ltd</t>
  </si>
  <si>
    <t>KORS US Equity</t>
  </si>
  <si>
    <t>DAL</t>
  </si>
  <si>
    <t>Delta Air Lines, Inc.</t>
  </si>
  <si>
    <t>DAL US Equity</t>
  </si>
  <si>
    <t>COH</t>
  </si>
  <si>
    <t>Coach, Inc.</t>
  </si>
  <si>
    <t>COH US Equity</t>
  </si>
  <si>
    <t>WDR</t>
  </si>
  <si>
    <t>Waddell &amp; Reed Financial, Inc. Class A</t>
  </si>
  <si>
    <t>WDR US Equity</t>
  </si>
  <si>
    <t>HES</t>
  </si>
  <si>
    <t>Hess Corporation</t>
  </si>
  <si>
    <t>HES US Equity</t>
  </si>
  <si>
    <t>GPS</t>
  </si>
  <si>
    <t>Gap, Inc.</t>
  </si>
  <si>
    <t>GPS US Equity</t>
  </si>
  <si>
    <t>CE</t>
  </si>
  <si>
    <t>Celanese Corporation Class A</t>
  </si>
  <si>
    <t>CE US Equity</t>
  </si>
  <si>
    <t>WBC</t>
  </si>
  <si>
    <t>WABCO Holdings Inc.</t>
  </si>
  <si>
    <t>WBC US Equity</t>
  </si>
  <si>
    <t>AAPL</t>
  </si>
  <si>
    <t>Apple Inc.</t>
  </si>
  <si>
    <t>AAPL US Equity</t>
  </si>
  <si>
    <t>CF</t>
  </si>
  <si>
    <t>CF Industries Holdings, Inc.</t>
  </si>
  <si>
    <t>CF US Equity</t>
  </si>
  <si>
    <t>SPN</t>
  </si>
  <si>
    <t>Superior Energy Services, Inc.</t>
  </si>
  <si>
    <t>SPN US Equity</t>
  </si>
  <si>
    <t>ALR</t>
  </si>
  <si>
    <t>Alere Inc.</t>
  </si>
  <si>
    <t>ALR US Equity</t>
  </si>
  <si>
    <t>AVP</t>
  </si>
  <si>
    <t>Avon Products, Inc.</t>
  </si>
  <si>
    <t>AVP US Equity</t>
  </si>
  <si>
    <t>SD</t>
  </si>
  <si>
    <t>SandRidge Energy, Inc.</t>
  </si>
  <si>
    <t>SD US Equity</t>
  </si>
  <si>
    <t>ROVI</t>
  </si>
  <si>
    <t>Rovi Corporation</t>
  </si>
  <si>
    <t>ROVI US Equity</t>
  </si>
  <si>
    <t>PAY</t>
  </si>
  <si>
    <t>VeriFone Systems, Inc.</t>
  </si>
  <si>
    <t>PAY US Equity</t>
  </si>
  <si>
    <t>BTU</t>
  </si>
  <si>
    <t>Peabody Energy Corporation</t>
  </si>
  <si>
    <t>BTU US Equity</t>
  </si>
  <si>
    <t>GRPN</t>
  </si>
  <si>
    <t>Groupon, Inc. Class A</t>
  </si>
  <si>
    <t>GRPN US Equity</t>
  </si>
  <si>
    <t>ERIE</t>
  </si>
  <si>
    <t>Erie Indemnity Company Class A</t>
  </si>
  <si>
    <t>ERIE US Equity</t>
  </si>
  <si>
    <t>TDS</t>
  </si>
  <si>
    <t>Telephone and Data Systems, Inc.</t>
  </si>
  <si>
    <t>TDS US Equity</t>
  </si>
  <si>
    <t>ZNGA</t>
  </si>
  <si>
    <t>Zynga Inc. Class A</t>
  </si>
  <si>
    <t>ZNGA US Equity</t>
  </si>
  <si>
    <t>APAM</t>
  </si>
  <si>
    <t>Artisan Partners Asset Management, Inc. Class A</t>
  </si>
  <si>
    <t>APAM US Equity</t>
  </si>
  <si>
    <t>APC</t>
  </si>
  <si>
    <t>Anadarko Petroleum Corporation</t>
  </si>
  <si>
    <t>APC US Equity</t>
  </si>
  <si>
    <t>LDOS</t>
  </si>
  <si>
    <t>Leidos Holdings, Inc.</t>
  </si>
  <si>
    <t>LDOS US Equity</t>
  </si>
  <si>
    <t>CLF</t>
  </si>
  <si>
    <t>Cliffs Natural Resources Inc.</t>
  </si>
  <si>
    <t>CLF US Equity</t>
  </si>
  <si>
    <t>Short</t>
  </si>
  <si>
    <t>Ticker</t>
  </si>
  <si>
    <t>Name</t>
  </si>
  <si>
    <t>BB Ticker</t>
  </si>
  <si>
    <t>EBITDA</t>
  </si>
  <si>
    <t>Enterprise</t>
  </si>
  <si>
    <t>ROA</t>
  </si>
  <si>
    <t>Indicator</t>
  </si>
  <si>
    <t>Beta</t>
  </si>
  <si>
    <t>1/Beta</t>
  </si>
  <si>
    <t>Equal beta Weights</t>
  </si>
  <si>
    <t>Beta Contribution</t>
  </si>
  <si>
    <t>Total</t>
  </si>
  <si>
    <t>Net Beta</t>
  </si>
  <si>
    <t>Adjusted Weights</t>
  </si>
  <si>
    <t>Excess Weight</t>
  </si>
  <si>
    <t>Delta Weights</t>
  </si>
  <si>
    <t>$ invested</t>
  </si>
  <si>
    <t>Portfolio Value</t>
  </si>
  <si>
    <t>$ 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</si>
</sst>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5" workbookViewId="0">
      <selection activeCell="A22" sqref="A22:N36"/>
    </sheetView>
  </sheetViews>
  <sheetFormatPr defaultRowHeight="15" x14ac:dyDescent="0.25"/>
  <cols>
    <col min="10" max="12" width="18.28515625" customWidth="1"/>
    <col min="13" max="13" width="16.28515625" customWidth="1"/>
    <col min="14" max="14" width="11" bestFit="1" customWidth="1"/>
  </cols>
  <sheetData>
    <row r="1" spans="1:14" x14ac:dyDescent="0.25">
      <c r="M1" s="1" t="s">
        <v>108</v>
      </c>
      <c r="N1" s="1">
        <f>97%*10820659.9</f>
        <v>10496040.103</v>
      </c>
    </row>
    <row r="3" spans="1:14" x14ac:dyDescent="0.25">
      <c r="A3" t="s">
        <v>91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106</v>
      </c>
      <c r="L3" t="s">
        <v>104</v>
      </c>
      <c r="M3" t="s">
        <v>101</v>
      </c>
      <c r="N3" t="s">
        <v>107</v>
      </c>
    </row>
    <row r="4" spans="1:14" x14ac:dyDescent="0.25">
      <c r="A4" s="1" t="s">
        <v>0</v>
      </c>
      <c r="B4" s="1" t="s">
        <v>1</v>
      </c>
      <c r="C4" s="1" t="s">
        <v>2</v>
      </c>
      <c r="D4" s="1">
        <v>1579.3</v>
      </c>
      <c r="E4" s="1">
        <v>9467.0500000000011</v>
      </c>
      <c r="F4" s="1">
        <v>24.418194381147</v>
      </c>
      <c r="G4" s="1">
        <v>4.0734605168606324</v>
      </c>
      <c r="H4" s="1">
        <v>1.05</v>
      </c>
      <c r="I4">
        <f>1/H4</f>
        <v>0.95238095238095233</v>
      </c>
      <c r="J4">
        <f>(0.5/($I$19*H4))</f>
        <v>3.4763429935350192E-2</v>
      </c>
      <c r="K4">
        <f>0.05-J4</f>
        <v>1.5236570064649811E-2</v>
      </c>
      <c r="L4" s="1">
        <f>SUM(J4,K4)</f>
        <v>0.05</v>
      </c>
      <c r="M4">
        <f>L4*H4</f>
        <v>5.2500000000000005E-2</v>
      </c>
      <c r="N4" s="1">
        <f>$N$1*L4*2</f>
        <v>1049604.0103</v>
      </c>
    </row>
    <row r="5" spans="1:14" x14ac:dyDescent="0.25">
      <c r="A5" s="1" t="s">
        <v>3</v>
      </c>
      <c r="B5" s="1" t="s">
        <v>4</v>
      </c>
      <c r="C5" s="1" t="s">
        <v>5</v>
      </c>
      <c r="D5" s="1">
        <v>589.03499999999997</v>
      </c>
      <c r="E5" s="1">
        <v>2651.817</v>
      </c>
      <c r="F5" s="1">
        <v>17.006097366555721</v>
      </c>
      <c r="G5" s="1">
        <v>3.7774803322812809</v>
      </c>
      <c r="H5" s="1">
        <v>1.68</v>
      </c>
      <c r="I5">
        <f t="shared" ref="I5:I18" si="0">1/H5</f>
        <v>0.59523809523809523</v>
      </c>
      <c r="J5">
        <f t="shared" ref="J5:J18" si="1">(0.5/($I$19*H5))</f>
        <v>2.1727143709593871E-2</v>
      </c>
      <c r="K5">
        <f>0.05-J5</f>
        <v>2.8272856290406132E-2</v>
      </c>
      <c r="L5" s="1">
        <f t="shared" ref="L5:L18" si="2">SUM(J5,K5)</f>
        <v>0.05</v>
      </c>
      <c r="M5">
        <f t="shared" ref="M5:M18" si="3">L5*H5</f>
        <v>8.4000000000000005E-2</v>
      </c>
      <c r="N5" s="1">
        <f t="shared" ref="N5:N18" si="4">$N$1*L5*2</f>
        <v>1049604.0103</v>
      </c>
    </row>
    <row r="6" spans="1:14" x14ac:dyDescent="0.25">
      <c r="A6" s="1" t="s">
        <v>6</v>
      </c>
      <c r="B6" s="1" t="s">
        <v>7</v>
      </c>
      <c r="C6" s="1" t="s">
        <v>8</v>
      </c>
      <c r="D6" s="1">
        <v>320.30200000000002</v>
      </c>
      <c r="E6" s="1">
        <v>4401.8799654249997</v>
      </c>
      <c r="F6" s="1">
        <v>46.145185317159836</v>
      </c>
      <c r="G6" s="1">
        <v>3.3577460683960041</v>
      </c>
      <c r="H6" s="1">
        <v>0.61</v>
      </c>
      <c r="I6">
        <f t="shared" si="0"/>
        <v>1.639344262295082</v>
      </c>
      <c r="J6" s="2">
        <f t="shared" si="1"/>
        <v>5.9838690872324109E-2</v>
      </c>
      <c r="K6" s="2">
        <f>-(J6-0.05)</f>
        <v>-9.8386908723241059E-3</v>
      </c>
      <c r="L6" s="1">
        <f t="shared" si="2"/>
        <v>0.05</v>
      </c>
      <c r="M6">
        <f t="shared" si="3"/>
        <v>3.0499999999999999E-2</v>
      </c>
      <c r="N6" s="1">
        <f t="shared" si="4"/>
        <v>1049604.0103</v>
      </c>
    </row>
    <row r="7" spans="1:14" x14ac:dyDescent="0.25">
      <c r="A7" s="1" t="s">
        <v>9</v>
      </c>
      <c r="B7" s="1" t="s">
        <v>10</v>
      </c>
      <c r="C7" s="1" t="s">
        <v>11</v>
      </c>
      <c r="D7" s="1">
        <v>610.42499999999995</v>
      </c>
      <c r="E7" s="1">
        <v>3896.8308044000005</v>
      </c>
      <c r="F7" s="1">
        <v>21.086027563233415</v>
      </c>
      <c r="G7" s="1">
        <v>3.3030529220702429</v>
      </c>
      <c r="H7" s="1">
        <v>1.1599999999999999</v>
      </c>
      <c r="I7">
        <f t="shared" si="0"/>
        <v>0.86206896551724144</v>
      </c>
      <c r="J7">
        <f t="shared" si="1"/>
        <v>3.1466897786308373E-2</v>
      </c>
      <c r="K7">
        <f>J20-K4-K5</f>
        <v>7.5832680975624171E-3</v>
      </c>
      <c r="L7" s="1">
        <f t="shared" si="2"/>
        <v>3.9050165883870794E-2</v>
      </c>
      <c r="M7">
        <f t="shared" si="3"/>
        <v>4.5298192425290117E-2</v>
      </c>
      <c r="N7" s="1">
        <f t="shared" si="4"/>
        <v>819744.21429182065</v>
      </c>
    </row>
    <row r="8" spans="1:14" x14ac:dyDescent="0.25">
      <c r="A8" s="1" t="s">
        <v>12</v>
      </c>
      <c r="B8" s="1" t="s">
        <v>13</v>
      </c>
      <c r="C8" s="1" t="s">
        <v>14</v>
      </c>
      <c r="D8" s="1">
        <v>2104</v>
      </c>
      <c r="E8" s="1">
        <v>23900.6</v>
      </c>
      <c r="F8" s="1">
        <v>33.762811127379209</v>
      </c>
      <c r="G8" s="1">
        <v>2.9721828996764037</v>
      </c>
      <c r="H8" s="1">
        <v>0.4</v>
      </c>
      <c r="I8">
        <f t="shared" si="0"/>
        <v>2.5</v>
      </c>
      <c r="J8" s="2">
        <f t="shared" si="1"/>
        <v>9.1254003580294257E-2</v>
      </c>
      <c r="K8" s="2">
        <f>-(J8-0.05)</f>
        <v>-4.1254003580294255E-2</v>
      </c>
      <c r="L8" s="1">
        <f t="shared" si="2"/>
        <v>0.05</v>
      </c>
      <c r="M8">
        <f t="shared" si="3"/>
        <v>2.0000000000000004E-2</v>
      </c>
      <c r="N8" s="1">
        <f t="shared" si="4"/>
        <v>1049604.0103</v>
      </c>
    </row>
    <row r="9" spans="1:14" x14ac:dyDescent="0.25">
      <c r="A9" s="1" t="s">
        <v>15</v>
      </c>
      <c r="B9" s="1" t="s">
        <v>16</v>
      </c>
      <c r="C9" s="1" t="s">
        <v>17</v>
      </c>
      <c r="D9" s="1">
        <v>1087.825</v>
      </c>
      <c r="E9" s="1">
        <v>13700.073920989998</v>
      </c>
      <c r="F9" s="1">
        <v>35.722108867362081</v>
      </c>
      <c r="G9" s="1">
        <v>2.83643747491766</v>
      </c>
      <c r="H9" s="1">
        <v>2.0299999999999998</v>
      </c>
      <c r="I9">
        <f t="shared" si="0"/>
        <v>0.49261083743842371</v>
      </c>
      <c r="J9">
        <f t="shared" si="1"/>
        <v>1.7981084449319069E-2</v>
      </c>
      <c r="L9" s="1">
        <f t="shared" si="2"/>
        <v>1.7981084449319069E-2</v>
      </c>
      <c r="M9">
        <f t="shared" si="3"/>
        <v>3.6501601432117704E-2</v>
      </c>
      <c r="N9" s="1">
        <f>$N$1*L9*2</f>
        <v>377460.36695096525</v>
      </c>
    </row>
    <row r="10" spans="1:14" x14ac:dyDescent="0.25">
      <c r="A10" s="1" t="s">
        <v>18</v>
      </c>
      <c r="B10" s="1" t="s">
        <v>19</v>
      </c>
      <c r="C10" s="1" t="s">
        <v>20</v>
      </c>
      <c r="D10" s="1">
        <v>5058</v>
      </c>
      <c r="E10" s="1">
        <v>36032.430236300002</v>
      </c>
      <c r="F10" s="1">
        <v>20.114971869671319</v>
      </c>
      <c r="G10" s="1">
        <v>2.8236099272121944</v>
      </c>
      <c r="H10" s="1">
        <v>0.88</v>
      </c>
      <c r="I10">
        <f t="shared" si="0"/>
        <v>1.1363636363636365</v>
      </c>
      <c r="J10">
        <f t="shared" si="1"/>
        <v>4.147909253649739E-2</v>
      </c>
      <c r="L10" s="1">
        <f t="shared" si="2"/>
        <v>4.147909253649739E-2</v>
      </c>
      <c r="M10">
        <f t="shared" si="3"/>
        <v>3.6501601432117704E-2</v>
      </c>
      <c r="N10" s="1">
        <f t="shared" si="4"/>
        <v>870732.43739824917</v>
      </c>
    </row>
    <row r="11" spans="1:14" x14ac:dyDescent="0.25">
      <c r="A11" s="1" t="s">
        <v>21</v>
      </c>
      <c r="B11" s="1" t="s">
        <v>22</v>
      </c>
      <c r="C11" s="1" t="s">
        <v>23</v>
      </c>
      <c r="D11" s="1">
        <v>1309.4340000000002</v>
      </c>
      <c r="E11" s="1">
        <v>9275.0480000000007</v>
      </c>
      <c r="F11" s="1">
        <v>19.070014346801447</v>
      </c>
      <c r="G11" s="1">
        <v>2.6922691037490702</v>
      </c>
      <c r="H11" s="1">
        <v>1.1200000000000001</v>
      </c>
      <c r="I11">
        <f t="shared" si="0"/>
        <v>0.89285714285714279</v>
      </c>
      <c r="J11">
        <f t="shared" si="1"/>
        <v>3.2590715564390804E-2</v>
      </c>
      <c r="L11" s="1">
        <f t="shared" si="2"/>
        <v>3.2590715564390804E-2</v>
      </c>
      <c r="M11">
        <f t="shared" si="3"/>
        <v>3.6501601432117704E-2</v>
      </c>
      <c r="N11" s="1">
        <f t="shared" si="4"/>
        <v>684146.9150986243</v>
      </c>
    </row>
    <row r="12" spans="1:14" x14ac:dyDescent="0.25">
      <c r="A12" s="1" t="s">
        <v>24</v>
      </c>
      <c r="B12" s="1" t="s">
        <v>25</v>
      </c>
      <c r="C12" s="1" t="s">
        <v>26</v>
      </c>
      <c r="D12" s="1">
        <v>456.18299999999999</v>
      </c>
      <c r="E12" s="1">
        <v>4066.8818399999996</v>
      </c>
      <c r="F12" s="1">
        <v>23.654926630634108</v>
      </c>
      <c r="G12" s="1">
        <v>2.6533781456366485</v>
      </c>
      <c r="H12" s="1">
        <v>2.0299999999999998</v>
      </c>
      <c r="I12">
        <f t="shared" si="0"/>
        <v>0.49261083743842371</v>
      </c>
      <c r="J12">
        <f t="shared" si="1"/>
        <v>1.7981084449319069E-2</v>
      </c>
      <c r="L12" s="1">
        <f t="shared" si="2"/>
        <v>1.7981084449319069E-2</v>
      </c>
      <c r="M12">
        <f t="shared" si="3"/>
        <v>3.6501601432117704E-2</v>
      </c>
      <c r="N12" s="1">
        <f t="shared" si="4"/>
        <v>377460.36695096525</v>
      </c>
    </row>
    <row r="13" spans="1:14" x14ac:dyDescent="0.25">
      <c r="A13" s="1" t="s">
        <v>27</v>
      </c>
      <c r="B13" s="1" t="s">
        <v>28</v>
      </c>
      <c r="C13" s="1" t="s">
        <v>29</v>
      </c>
      <c r="D13" s="1">
        <v>7706</v>
      </c>
      <c r="E13" s="1">
        <v>30190.715145120001</v>
      </c>
      <c r="F13" s="1">
        <v>10.25690531066356</v>
      </c>
      <c r="G13" s="1">
        <v>2.6180139140145311</v>
      </c>
      <c r="H13" s="1">
        <v>1.71</v>
      </c>
      <c r="I13">
        <f t="shared" si="0"/>
        <v>0.58479532163742687</v>
      </c>
      <c r="J13">
        <f t="shared" si="1"/>
        <v>2.1345965749776437E-2</v>
      </c>
      <c r="L13" s="1">
        <f t="shared" si="2"/>
        <v>2.1345965749776437E-2</v>
      </c>
      <c r="M13">
        <f t="shared" si="3"/>
        <v>3.6501601432117704E-2</v>
      </c>
      <c r="N13" s="1">
        <f t="shared" si="4"/>
        <v>448096.22509383591</v>
      </c>
    </row>
    <row r="14" spans="1:14" x14ac:dyDescent="0.25">
      <c r="A14" s="1" t="s">
        <v>30</v>
      </c>
      <c r="B14" s="1" t="s">
        <v>31</v>
      </c>
      <c r="C14" s="1" t="s">
        <v>32</v>
      </c>
      <c r="D14" s="1">
        <v>2619</v>
      </c>
      <c r="E14" s="1">
        <v>16903.07274</v>
      </c>
      <c r="F14" s="1">
        <v>16.020506247997439</v>
      </c>
      <c r="G14" s="1">
        <v>2.482253168337563</v>
      </c>
      <c r="H14" s="1">
        <v>1.34</v>
      </c>
      <c r="I14">
        <f t="shared" si="0"/>
        <v>0.74626865671641784</v>
      </c>
      <c r="J14">
        <f t="shared" si="1"/>
        <v>2.7240001068744552E-2</v>
      </c>
      <c r="L14" s="1">
        <f t="shared" si="2"/>
        <v>2.7240001068744552E-2</v>
      </c>
      <c r="M14">
        <f t="shared" si="3"/>
        <v>3.6501601432117704E-2</v>
      </c>
      <c r="N14" s="1">
        <f t="shared" si="4"/>
        <v>571824.28724661132</v>
      </c>
    </row>
    <row r="15" spans="1:14" x14ac:dyDescent="0.25">
      <c r="A15" s="1" t="s">
        <v>33</v>
      </c>
      <c r="B15" s="1" t="s">
        <v>34</v>
      </c>
      <c r="C15" s="1" t="s">
        <v>35</v>
      </c>
      <c r="D15" s="1">
        <v>1827</v>
      </c>
      <c r="E15" s="1">
        <v>11039.571910320001</v>
      </c>
      <c r="F15" s="1">
        <v>14.171262095515555</v>
      </c>
      <c r="G15" s="1">
        <v>2.3452807825187154</v>
      </c>
      <c r="H15" s="1">
        <v>1.87</v>
      </c>
      <c r="I15">
        <f t="shared" si="0"/>
        <v>0.53475935828876997</v>
      </c>
      <c r="J15">
        <f t="shared" si="1"/>
        <v>1.9519572958351713E-2</v>
      </c>
      <c r="L15" s="1">
        <f t="shared" si="2"/>
        <v>1.9519572958351713E-2</v>
      </c>
      <c r="M15">
        <f t="shared" si="3"/>
        <v>3.6501601432117704E-2</v>
      </c>
      <c r="N15" s="1">
        <f t="shared" si="4"/>
        <v>409756.44112858787</v>
      </c>
    </row>
    <row r="16" spans="1:14" x14ac:dyDescent="0.25">
      <c r="A16" s="1" t="s">
        <v>36</v>
      </c>
      <c r="B16" s="1" t="s">
        <v>37</v>
      </c>
      <c r="C16" s="1" t="s">
        <v>38</v>
      </c>
      <c r="D16" s="1">
        <v>417.09999999999997</v>
      </c>
      <c r="E16" s="1">
        <v>5295.2888505000001</v>
      </c>
      <c r="F16" s="1">
        <v>29.704434635916162</v>
      </c>
      <c r="G16" s="1">
        <v>2.3397627658160234</v>
      </c>
      <c r="H16" s="1">
        <v>2.09</v>
      </c>
      <c r="I16">
        <f t="shared" si="0"/>
        <v>0.47846889952153115</v>
      </c>
      <c r="J16">
        <f t="shared" si="1"/>
        <v>1.7464881067998903E-2</v>
      </c>
      <c r="L16" s="1">
        <f t="shared" si="2"/>
        <v>1.7464881067998903E-2</v>
      </c>
      <c r="M16">
        <f t="shared" si="3"/>
        <v>3.6501601432117704E-2</v>
      </c>
      <c r="N16" s="1">
        <f t="shared" si="4"/>
        <v>366624.18416768394</v>
      </c>
    </row>
    <row r="17" spans="1:14" x14ac:dyDescent="0.25">
      <c r="A17" s="1" t="s">
        <v>39</v>
      </c>
      <c r="B17" s="1" t="s">
        <v>40</v>
      </c>
      <c r="C17" s="1" t="s">
        <v>41</v>
      </c>
      <c r="D17" s="1">
        <v>60449</v>
      </c>
      <c r="E17" s="1">
        <v>471071.72074999998</v>
      </c>
      <c r="F17" s="1">
        <v>18.006603788633189</v>
      </c>
      <c r="G17" s="1">
        <v>2.3106485583258984</v>
      </c>
      <c r="H17" s="1">
        <v>0.89</v>
      </c>
      <c r="I17">
        <f t="shared" si="0"/>
        <v>1.1235955056179776</v>
      </c>
      <c r="J17">
        <f t="shared" si="1"/>
        <v>4.1013035316986184E-2</v>
      </c>
      <c r="L17" s="1">
        <f t="shared" si="2"/>
        <v>4.1013035316986184E-2</v>
      </c>
      <c r="M17">
        <f t="shared" si="3"/>
        <v>3.6501601432117704E-2</v>
      </c>
      <c r="N17" s="1">
        <f t="shared" si="4"/>
        <v>860948.92686568457</v>
      </c>
    </row>
    <row r="18" spans="1:14" x14ac:dyDescent="0.25">
      <c r="A18" s="1" t="s">
        <v>42</v>
      </c>
      <c r="B18" s="1" t="s">
        <v>43</v>
      </c>
      <c r="C18" s="1" t="s">
        <v>44</v>
      </c>
      <c r="D18" s="1">
        <v>2822.2999999999997</v>
      </c>
      <c r="E18" s="1">
        <v>16184.787503220003</v>
      </c>
      <c r="F18" s="1">
        <v>13.160097600940389</v>
      </c>
      <c r="G18" s="1">
        <v>2.2948551812462545</v>
      </c>
      <c r="H18" s="1">
        <v>1.5</v>
      </c>
      <c r="I18">
        <f t="shared" si="0"/>
        <v>0.66666666666666663</v>
      </c>
      <c r="J18">
        <f t="shared" si="1"/>
        <v>2.4334400954745136E-2</v>
      </c>
      <c r="L18" s="1">
        <f t="shared" si="2"/>
        <v>2.4334400954745136E-2</v>
      </c>
      <c r="M18">
        <f t="shared" si="3"/>
        <v>3.6501601432117704E-2</v>
      </c>
      <c r="N18" s="1">
        <f t="shared" si="4"/>
        <v>510829.6966069729</v>
      </c>
    </row>
    <row r="19" spans="1:14" x14ac:dyDescent="0.25">
      <c r="H19" s="3" t="s">
        <v>102</v>
      </c>
      <c r="I19">
        <f t="shared" ref="I19:N19" si="5">SUM(I4:I18)</f>
        <v>13.698029137977786</v>
      </c>
      <c r="J19">
        <f t="shared" si="5"/>
        <v>0.50000000000000011</v>
      </c>
      <c r="K19">
        <f t="shared" si="5"/>
        <v>0</v>
      </c>
      <c r="L19" s="4">
        <f t="shared" si="5"/>
        <v>0.50000000000000011</v>
      </c>
      <c r="M19">
        <f t="shared" si="5"/>
        <v>0.59731420674646729</v>
      </c>
      <c r="N19" s="5">
        <f t="shared" si="5"/>
        <v>10496040.103</v>
      </c>
    </row>
    <row r="20" spans="1:14" x14ac:dyDescent="0.25">
      <c r="A20" s="1" t="s">
        <v>90</v>
      </c>
      <c r="H20" s="3" t="s">
        <v>105</v>
      </c>
      <c r="J20">
        <f>(J6-0.05)+(J8-0.05)</f>
        <v>5.109269445261836E-2</v>
      </c>
      <c r="N20" s="5"/>
    </row>
    <row r="21" spans="1:14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N21" s="5"/>
    </row>
    <row r="22" spans="1:14" x14ac:dyDescent="0.25">
      <c r="A22" s="1" t="s">
        <v>45</v>
      </c>
      <c r="B22" s="1" t="s">
        <v>46</v>
      </c>
      <c r="C22" s="1" t="s">
        <v>47</v>
      </c>
      <c r="D22" s="1">
        <v>656.71699999999998</v>
      </c>
      <c r="E22" s="1">
        <v>6393.7695213400002</v>
      </c>
      <c r="F22" s="1">
        <v>-1.5915565266872878</v>
      </c>
      <c r="G22" s="1">
        <v>-0.16347199004405824</v>
      </c>
      <c r="H22" s="1">
        <v>1.63</v>
      </c>
      <c r="I22">
        <f>1/H22</f>
        <v>0.61349693251533743</v>
      </c>
      <c r="J22">
        <f>(0.5/($I$37*H22))</f>
        <v>2.7179742898033349E-2</v>
      </c>
      <c r="L22" s="1">
        <f t="shared" ref="L22:L33" si="6">J22+K22</f>
        <v>2.7179742898033349E-2</v>
      </c>
      <c r="M22">
        <f>-H22*L22</f>
        <v>-4.4302980923794359E-2</v>
      </c>
      <c r="N22" s="1">
        <f>$N$1*L22*2</f>
        <v>570559.34289397497</v>
      </c>
    </row>
    <row r="23" spans="1:14" x14ac:dyDescent="0.25">
      <c r="A23" s="1" t="s">
        <v>48</v>
      </c>
      <c r="B23" s="1" t="s">
        <v>49</v>
      </c>
      <c r="C23" s="1" t="s">
        <v>50</v>
      </c>
      <c r="D23" s="1">
        <v>574.18200000000002</v>
      </c>
      <c r="E23" s="1">
        <v>7288.1293000000005</v>
      </c>
      <c r="F23" s="1">
        <v>-2.0870800759709063</v>
      </c>
      <c r="G23" s="1">
        <v>-0.16442680458223027</v>
      </c>
      <c r="H23" s="1">
        <v>1.93</v>
      </c>
      <c r="I23">
        <f t="shared" ref="I23:I36" si="7">1/H23</f>
        <v>0.5181347150259068</v>
      </c>
      <c r="J23">
        <f t="shared" ref="J23:J36" si="8">(0.5/($I$37*H23))</f>
        <v>2.2954912395748373E-2</v>
      </c>
      <c r="L23" s="1">
        <f t="shared" si="6"/>
        <v>2.2954912395748373E-2</v>
      </c>
      <c r="M23">
        <f t="shared" ref="M23:M36" si="9">-H23*L23</f>
        <v>-4.4302980923794359E-2</v>
      </c>
      <c r="N23" s="1">
        <f t="shared" ref="N23:N36" si="10">$N$1*L23*2</f>
        <v>481871.36213325348</v>
      </c>
    </row>
    <row r="24" spans="1:14" x14ac:dyDescent="0.25">
      <c r="A24" s="1" t="s">
        <v>51</v>
      </c>
      <c r="B24" s="1" t="s">
        <v>52</v>
      </c>
      <c r="C24" s="1" t="s">
        <v>53</v>
      </c>
      <c r="D24" s="1">
        <v>651.79999999999995</v>
      </c>
      <c r="E24" s="1">
        <v>7297.2199999999993</v>
      </c>
      <c r="F24" s="1">
        <v>-2.0128856379817255</v>
      </c>
      <c r="G24" s="1">
        <v>-0.1797943406991277</v>
      </c>
      <c r="H24" s="1">
        <v>1.37</v>
      </c>
      <c r="I24">
        <f t="shared" si="7"/>
        <v>0.72992700729927007</v>
      </c>
      <c r="J24">
        <f t="shared" si="8"/>
        <v>3.2337942280141863E-2</v>
      </c>
      <c r="L24" s="1">
        <f t="shared" si="6"/>
        <v>3.2337942280141863E-2</v>
      </c>
      <c r="M24">
        <f t="shared" si="9"/>
        <v>-4.4302980923794352E-2</v>
      </c>
      <c r="N24" s="1">
        <f t="shared" si="10"/>
        <v>678840.67804173648</v>
      </c>
    </row>
    <row r="25" spans="1:14" x14ac:dyDescent="0.25">
      <c r="A25" s="1" t="s">
        <v>54</v>
      </c>
      <c r="B25" s="1" t="s">
        <v>55</v>
      </c>
      <c r="C25" s="1" t="s">
        <v>56</v>
      </c>
      <c r="D25" s="1">
        <v>507.99000000000007</v>
      </c>
      <c r="E25" s="1">
        <v>7851.0298999999995</v>
      </c>
      <c r="F25" s="1">
        <v>-2.8168633797328662</v>
      </c>
      <c r="G25" s="1">
        <v>-0.18226123788810167</v>
      </c>
      <c r="H25" s="1">
        <v>2.62</v>
      </c>
      <c r="I25">
        <f t="shared" si="7"/>
        <v>0.38167938931297707</v>
      </c>
      <c r="J25">
        <f t="shared" si="8"/>
        <v>1.6909534703738301E-2</v>
      </c>
      <c r="L25" s="1">
        <f t="shared" si="6"/>
        <v>1.6909534703738301E-2</v>
      </c>
      <c r="M25">
        <f t="shared" si="9"/>
        <v>-4.4302980923794352E-2</v>
      </c>
      <c r="N25" s="1">
        <f t="shared" si="10"/>
        <v>354966.30874701485</v>
      </c>
    </row>
    <row r="26" spans="1:14" x14ac:dyDescent="0.25">
      <c r="A26" s="1" t="s">
        <v>57</v>
      </c>
      <c r="B26" s="1" t="s">
        <v>58</v>
      </c>
      <c r="C26" s="1" t="s">
        <v>59</v>
      </c>
      <c r="D26" s="1">
        <v>173.61500000000001</v>
      </c>
      <c r="E26" s="1">
        <v>2462.2029466700001</v>
      </c>
      <c r="F26" s="1">
        <v>-4.5243659881532157</v>
      </c>
      <c r="G26" s="1">
        <v>-0.31902236251303534</v>
      </c>
      <c r="H26" s="1">
        <v>1.55</v>
      </c>
      <c r="I26">
        <f t="shared" si="7"/>
        <v>0.64516129032258063</v>
      </c>
      <c r="J26">
        <f t="shared" si="8"/>
        <v>2.8582568337931838E-2</v>
      </c>
      <c r="L26" s="1">
        <f t="shared" si="6"/>
        <v>2.8582568337931838E-2</v>
      </c>
      <c r="M26">
        <f t="shared" si="9"/>
        <v>-4.4302980923794352E-2</v>
      </c>
      <c r="N26" s="1">
        <f t="shared" si="10"/>
        <v>600007.56704334123</v>
      </c>
    </row>
    <row r="27" spans="1:14" x14ac:dyDescent="0.25">
      <c r="A27" s="1" t="s">
        <v>60</v>
      </c>
      <c r="B27" s="1" t="s">
        <v>61</v>
      </c>
      <c r="C27" s="1" t="s">
        <v>62</v>
      </c>
      <c r="D27" s="1">
        <v>141.44400000000002</v>
      </c>
      <c r="E27" s="1">
        <v>4472.3106200000002</v>
      </c>
      <c r="F27" s="1">
        <v>-10.43147723215807</v>
      </c>
      <c r="G27" s="1">
        <v>-0.32991220668509069</v>
      </c>
      <c r="H27" s="1">
        <v>1.39</v>
      </c>
      <c r="I27">
        <f t="shared" si="7"/>
        <v>0.71942446043165476</v>
      </c>
      <c r="J27">
        <f t="shared" si="8"/>
        <v>3.1872648146614647E-2</v>
      </c>
      <c r="L27" s="1">
        <f t="shared" si="6"/>
        <v>3.1872648146614647E-2</v>
      </c>
      <c r="M27">
        <f t="shared" si="9"/>
        <v>-4.4302980923794359E-2</v>
      </c>
      <c r="N27" s="1">
        <f t="shared" si="10"/>
        <v>669073.18627135188</v>
      </c>
    </row>
    <row r="28" spans="1:14" x14ac:dyDescent="0.25">
      <c r="A28" s="1" t="s">
        <v>63</v>
      </c>
      <c r="B28" s="1" t="s">
        <v>64</v>
      </c>
      <c r="C28" s="1" t="s">
        <v>65</v>
      </c>
      <c r="D28" s="1">
        <v>522.19999999999993</v>
      </c>
      <c r="E28" s="1">
        <v>8886.0319999999992</v>
      </c>
      <c r="F28" s="1">
        <v>-5.8947235155931299</v>
      </c>
      <c r="G28" s="1">
        <v>-0.3464116064226116</v>
      </c>
      <c r="H28" s="1">
        <v>1.81</v>
      </c>
      <c r="I28">
        <f t="shared" si="7"/>
        <v>0.5524861878453039</v>
      </c>
      <c r="J28">
        <f t="shared" si="8"/>
        <v>2.447678504077036E-2</v>
      </c>
      <c r="L28" s="1">
        <f t="shared" si="6"/>
        <v>2.447678504077036E-2</v>
      </c>
      <c r="M28">
        <f t="shared" si="9"/>
        <v>-4.4302980923794352E-2</v>
      </c>
      <c r="N28" s="1">
        <f t="shared" si="10"/>
        <v>513818.6347608724</v>
      </c>
    </row>
    <row r="29" spans="1:14" x14ac:dyDescent="0.25">
      <c r="A29" s="1" t="s">
        <v>66</v>
      </c>
      <c r="B29" s="1" t="s">
        <v>67</v>
      </c>
      <c r="C29" s="1" t="s">
        <v>68</v>
      </c>
      <c r="D29" s="1">
        <v>165.203</v>
      </c>
      <c r="E29" s="1">
        <v>3624.3431533600001</v>
      </c>
      <c r="F29" s="1">
        <v>-8.1102143955373318</v>
      </c>
      <c r="G29" s="1">
        <v>-0.36967574318779478</v>
      </c>
      <c r="H29" s="1">
        <v>0.75</v>
      </c>
      <c r="I29">
        <f t="shared" si="7"/>
        <v>1.3333333333333333</v>
      </c>
      <c r="J29" s="2">
        <f t="shared" si="8"/>
        <v>5.9070641231725805E-2</v>
      </c>
      <c r="K29" s="2">
        <f>-(J29-0.05)</f>
        <v>-9.0706412317258026E-3</v>
      </c>
      <c r="L29" s="1">
        <f t="shared" si="6"/>
        <v>0.05</v>
      </c>
      <c r="M29">
        <f t="shared" si="9"/>
        <v>-3.7500000000000006E-2</v>
      </c>
      <c r="N29" s="1">
        <f t="shared" si="10"/>
        <v>1049604.0103</v>
      </c>
    </row>
    <row r="30" spans="1:14" x14ac:dyDescent="0.25">
      <c r="A30" s="1" t="s">
        <v>69</v>
      </c>
      <c r="B30" s="1" t="s">
        <v>70</v>
      </c>
      <c r="C30" s="1" t="s">
        <v>71</v>
      </c>
      <c r="D30" s="1">
        <v>1567</v>
      </c>
      <c r="E30" s="1">
        <v>-3975.90510692</v>
      </c>
      <c r="F30" s="1">
        <v>1.0482303751251398</v>
      </c>
      <c r="G30" s="1">
        <v>-0.41313284740176898</v>
      </c>
      <c r="H30" s="1">
        <v>0.53</v>
      </c>
      <c r="I30">
        <f t="shared" si="7"/>
        <v>1.8867924528301885</v>
      </c>
      <c r="J30" s="2">
        <f t="shared" si="8"/>
        <v>8.3590530044895001E-2</v>
      </c>
      <c r="K30" s="2">
        <f>-(J30-0.05)</f>
        <v>-3.3590530044894998E-2</v>
      </c>
      <c r="L30" s="1">
        <f t="shared" si="6"/>
        <v>0.05</v>
      </c>
      <c r="M30">
        <f t="shared" si="9"/>
        <v>-2.6500000000000003E-2</v>
      </c>
      <c r="N30" s="1">
        <f t="shared" si="10"/>
        <v>1049604.0103</v>
      </c>
    </row>
    <row r="31" spans="1:14" x14ac:dyDescent="0.25">
      <c r="A31" s="1" t="s">
        <v>72</v>
      </c>
      <c r="B31" s="1" t="s">
        <v>73</v>
      </c>
      <c r="C31" s="1" t="s">
        <v>74</v>
      </c>
      <c r="D31" s="1">
        <v>1253.4359999999999</v>
      </c>
      <c r="E31" s="1">
        <v>4228.3988399999998</v>
      </c>
      <c r="F31" s="1">
        <v>-1.4517785443437716</v>
      </c>
      <c r="G31" s="1">
        <v>-0.43035474191646494</v>
      </c>
      <c r="H31" s="1">
        <v>1.1399999999999999</v>
      </c>
      <c r="I31">
        <f t="shared" si="7"/>
        <v>0.87719298245614041</v>
      </c>
      <c r="J31">
        <f t="shared" si="8"/>
        <v>3.8862263968240662E-2</v>
      </c>
      <c r="L31" s="1">
        <f t="shared" si="6"/>
        <v>3.8862263968240662E-2</v>
      </c>
      <c r="M31">
        <f t="shared" si="9"/>
        <v>-4.4302980923794352E-2</v>
      </c>
      <c r="N31" s="1">
        <f t="shared" si="10"/>
        <v>815799.76220805186</v>
      </c>
    </row>
    <row r="32" spans="1:14" x14ac:dyDescent="0.25">
      <c r="A32" s="1" t="s">
        <v>75</v>
      </c>
      <c r="B32" s="1" t="s">
        <v>76</v>
      </c>
      <c r="C32" s="1" t="s">
        <v>77</v>
      </c>
      <c r="D32" s="1">
        <v>63.415999999999997</v>
      </c>
      <c r="E32" s="1">
        <v>1290.5554000000002</v>
      </c>
      <c r="F32" s="1">
        <v>-8.7831524933156224</v>
      </c>
      <c r="G32" s="1">
        <v>-0.43159123468554961</v>
      </c>
      <c r="H32" s="1">
        <v>2.66</v>
      </c>
      <c r="I32">
        <f t="shared" si="7"/>
        <v>0.37593984962406013</v>
      </c>
      <c r="J32">
        <f t="shared" si="8"/>
        <v>1.6655255986388853E-2</v>
      </c>
      <c r="L32" s="1">
        <f t="shared" si="6"/>
        <v>1.6655255986388853E-2</v>
      </c>
      <c r="M32">
        <f t="shared" si="9"/>
        <v>-4.4302980923794352E-2</v>
      </c>
      <c r="N32" s="1">
        <f t="shared" si="10"/>
        <v>349628.46951773646</v>
      </c>
    </row>
    <row r="33" spans="1:14" x14ac:dyDescent="0.25">
      <c r="A33" s="1" t="s">
        <v>78</v>
      </c>
      <c r="B33" s="1" t="s">
        <v>79</v>
      </c>
      <c r="C33" s="1" t="s">
        <v>80</v>
      </c>
      <c r="D33" s="1">
        <v>-247.35599999999999</v>
      </c>
      <c r="E33" s="1">
        <v>3815.0836131499996</v>
      </c>
      <c r="F33" s="1">
        <v>7.6598293824946655</v>
      </c>
      <c r="G33" s="1">
        <v>-0.49663518519111821</v>
      </c>
      <c r="H33" s="1">
        <v>1.83</v>
      </c>
      <c r="I33">
        <f t="shared" si="7"/>
        <v>0.54644808743169393</v>
      </c>
      <c r="J33">
        <f t="shared" si="8"/>
        <v>2.4209279193330248E-2</v>
      </c>
      <c r="L33" s="1">
        <f t="shared" si="6"/>
        <v>2.4209279193330248E-2</v>
      </c>
      <c r="M33">
        <f t="shared" si="9"/>
        <v>-4.4302980923794352E-2</v>
      </c>
      <c r="N33" s="1">
        <f t="shared" si="10"/>
        <v>508203.13055583555</v>
      </c>
    </row>
    <row r="34" spans="1:14" x14ac:dyDescent="0.25">
      <c r="A34" s="1" t="s">
        <v>81</v>
      </c>
      <c r="B34" s="1" t="s">
        <v>82</v>
      </c>
      <c r="C34" s="1" t="s">
        <v>83</v>
      </c>
      <c r="D34" s="1">
        <v>8187</v>
      </c>
      <c r="E34" s="1">
        <v>59333.752</v>
      </c>
      <c r="F34" s="1">
        <v>-3.6650885226674945</v>
      </c>
      <c r="G34" s="1">
        <v>-0.50571687654404152</v>
      </c>
      <c r="H34" s="1">
        <v>1.87</v>
      </c>
      <c r="I34">
        <f t="shared" si="7"/>
        <v>0.53475935828876997</v>
      </c>
      <c r="J34">
        <f t="shared" si="8"/>
        <v>2.3691433649087885E-2</v>
      </c>
      <c r="K34">
        <f>J38-K36</f>
        <v>1.226763339997361E-2</v>
      </c>
      <c r="L34" s="1">
        <f>J34+K34</f>
        <v>3.5959067049061495E-2</v>
      </c>
      <c r="M34">
        <f t="shared" si="9"/>
        <v>-6.7243455381745004E-2</v>
      </c>
      <c r="N34" s="1">
        <f t="shared" si="10"/>
        <v>754855.61962683068</v>
      </c>
    </row>
    <row r="35" spans="1:14" x14ac:dyDescent="0.25">
      <c r="A35" s="1" t="s">
        <v>84</v>
      </c>
      <c r="B35" s="1" t="s">
        <v>85</v>
      </c>
      <c r="C35" s="1" t="s">
        <v>86</v>
      </c>
      <c r="D35" s="1">
        <v>245</v>
      </c>
      <c r="E35" s="1">
        <v>3686.8399999999997</v>
      </c>
      <c r="F35" s="1">
        <v>-7.9982226171961779</v>
      </c>
      <c r="G35" s="1">
        <v>-0.53150246314270866</v>
      </c>
      <c r="H35" s="1">
        <v>0.88</v>
      </c>
      <c r="I35">
        <f t="shared" si="7"/>
        <v>1.1363636363636365</v>
      </c>
      <c r="J35" s="2">
        <f t="shared" si="8"/>
        <v>5.034429650431177E-2</v>
      </c>
      <c r="K35" s="2">
        <f>-(J35-0.05)</f>
        <v>-3.4429650431176684E-4</v>
      </c>
      <c r="L35" s="1">
        <f t="shared" ref="L35:L36" si="11">J35+K35</f>
        <v>0.05</v>
      </c>
      <c r="M35">
        <f t="shared" si="9"/>
        <v>-4.4000000000000004E-2</v>
      </c>
      <c r="N35" s="1">
        <f t="shared" si="10"/>
        <v>1049604.0103</v>
      </c>
    </row>
    <row r="36" spans="1:14" x14ac:dyDescent="0.25">
      <c r="A36" s="1" t="s">
        <v>87</v>
      </c>
      <c r="B36" s="1" t="s">
        <v>88</v>
      </c>
      <c r="C36" s="1" t="s">
        <v>89</v>
      </c>
      <c r="D36" s="1">
        <v>1515.1</v>
      </c>
      <c r="E36" s="1">
        <v>5194.32517224</v>
      </c>
      <c r="F36" s="1">
        <v>-64.160758302091097</v>
      </c>
      <c r="G36" s="1">
        <v>-18.714647558650512</v>
      </c>
      <c r="H36" s="1">
        <v>2.2999999999999998</v>
      </c>
      <c r="I36">
        <f t="shared" si="7"/>
        <v>0.43478260869565222</v>
      </c>
      <c r="J36">
        <f t="shared" si="8"/>
        <v>1.9262165619041025E-2</v>
      </c>
      <c r="K36">
        <f>0.05-J36</f>
        <v>3.0737834380958978E-2</v>
      </c>
      <c r="L36" s="1">
        <f t="shared" si="11"/>
        <v>0.05</v>
      </c>
      <c r="M36">
        <f t="shared" si="9"/>
        <v>-0.11499999999999999</v>
      </c>
      <c r="N36" s="1">
        <f t="shared" si="10"/>
        <v>1049604.0103</v>
      </c>
    </row>
    <row r="37" spans="1:14" x14ac:dyDescent="0.25">
      <c r="H37" s="3" t="s">
        <v>102</v>
      </c>
      <c r="I37">
        <f>SUM(I22:I36)</f>
        <v>11.285922291776506</v>
      </c>
      <c r="J37">
        <f>SUM(J22:J36)</f>
        <v>0.5</v>
      </c>
      <c r="M37">
        <f>SUM(M22:M36)</f>
        <v>-0.73327326461968867</v>
      </c>
      <c r="N37" s="5"/>
    </row>
    <row r="38" spans="1:14" x14ac:dyDescent="0.25">
      <c r="H38" s="3" t="s">
        <v>105</v>
      </c>
      <c r="J38">
        <f>SUM(J29+J30+J35)-0.15</f>
        <v>4.3005467780932588E-2</v>
      </c>
      <c r="K38">
        <f>SUM(K22:K36)</f>
        <v>0</v>
      </c>
    </row>
    <row r="39" spans="1:14" x14ac:dyDescent="0.25">
      <c r="J39" t="s">
        <v>103</v>
      </c>
      <c r="M39">
        <f>SUM(M37,M19)</f>
        <v>-0.13595905787322138</v>
      </c>
      <c r="N39">
        <f>SUM(N19,N37)</f>
        <v>10496040.103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7" sqref="G17"/>
    </sheetView>
  </sheetViews>
  <sheetFormatPr defaultRowHeight="15" x14ac:dyDescent="0.25"/>
  <cols>
    <col min="3" max="3" width="12" bestFit="1" customWidth="1"/>
  </cols>
  <sheetData>
    <row r="1" spans="1:3" x14ac:dyDescent="0.25">
      <c r="B1" t="s">
        <v>91</v>
      </c>
      <c r="C1" t="s">
        <v>109</v>
      </c>
    </row>
    <row r="2" spans="1:3" x14ac:dyDescent="0.25">
      <c r="A2">
        <v>1</v>
      </c>
      <c r="B2" s="1" t="s">
        <v>39</v>
      </c>
      <c r="C2" s="5">
        <v>860948.92686568457</v>
      </c>
    </row>
    <row r="3" spans="1:3" x14ac:dyDescent="0.25">
      <c r="A3">
        <v>2</v>
      </c>
      <c r="B3" s="5" t="s">
        <v>48</v>
      </c>
      <c r="C3" s="5">
        <v>481871.36213325348</v>
      </c>
    </row>
    <row r="4" spans="1:3" x14ac:dyDescent="0.25">
      <c r="A4">
        <v>3</v>
      </c>
      <c r="B4" s="1" t="s">
        <v>78</v>
      </c>
      <c r="C4" s="5">
        <v>508203.13055583555</v>
      </c>
    </row>
    <row r="5" spans="1:3" x14ac:dyDescent="0.25">
      <c r="A5">
        <v>4</v>
      </c>
      <c r="B5" s="1" t="s">
        <v>81</v>
      </c>
      <c r="C5" s="5">
        <v>754855.61962683068</v>
      </c>
    </row>
    <row r="6" spans="1:3" x14ac:dyDescent="0.25">
      <c r="A6">
        <v>5</v>
      </c>
      <c r="B6" s="5" t="s">
        <v>51</v>
      </c>
      <c r="C6" s="5">
        <v>678840.67804173648</v>
      </c>
    </row>
    <row r="7" spans="1:3" x14ac:dyDescent="0.25">
      <c r="A7">
        <v>6</v>
      </c>
      <c r="B7" s="1" t="s">
        <v>63</v>
      </c>
      <c r="C7" s="5">
        <v>513818.6347608724</v>
      </c>
    </row>
    <row r="8" spans="1:3" x14ac:dyDescent="0.25">
      <c r="A8">
        <v>7</v>
      </c>
      <c r="B8" s="5" t="s">
        <v>6</v>
      </c>
      <c r="C8" s="5">
        <v>1049604.0103</v>
      </c>
    </row>
    <row r="9" spans="1:3" x14ac:dyDescent="0.25">
      <c r="A9">
        <v>8</v>
      </c>
      <c r="B9" s="1" t="s">
        <v>33</v>
      </c>
      <c r="C9" s="5">
        <v>409756.44112858787</v>
      </c>
    </row>
    <row r="10" spans="1:3" x14ac:dyDescent="0.25">
      <c r="A10">
        <v>9</v>
      </c>
      <c r="B10" s="1" t="s">
        <v>42</v>
      </c>
      <c r="C10" s="5">
        <v>510829.6966069729</v>
      </c>
    </row>
    <row r="11" spans="1:3" x14ac:dyDescent="0.25">
      <c r="A11">
        <v>10</v>
      </c>
      <c r="B11" s="1" t="s">
        <v>87</v>
      </c>
      <c r="C11" s="5">
        <v>1049604.0103</v>
      </c>
    </row>
    <row r="12" spans="1:3" x14ac:dyDescent="0.25">
      <c r="A12">
        <v>11</v>
      </c>
      <c r="B12" s="1" t="s">
        <v>21</v>
      </c>
      <c r="C12" s="5">
        <v>684146.9150986243</v>
      </c>
    </row>
    <row r="13" spans="1:3" x14ac:dyDescent="0.25">
      <c r="A13">
        <v>12</v>
      </c>
      <c r="B13" s="1" t="s">
        <v>18</v>
      </c>
      <c r="C13" s="5">
        <v>870732.43739824917</v>
      </c>
    </row>
    <row r="14" spans="1:3" x14ac:dyDescent="0.25">
      <c r="A14">
        <v>13</v>
      </c>
      <c r="B14" s="1" t="s">
        <v>69</v>
      </c>
      <c r="C14" s="5">
        <v>1049604.0103</v>
      </c>
    </row>
    <row r="15" spans="1:3" x14ac:dyDescent="0.25">
      <c r="A15">
        <v>14</v>
      </c>
      <c r="B15" s="1" t="s">
        <v>9</v>
      </c>
      <c r="C15" s="5">
        <v>819744.21429182065</v>
      </c>
    </row>
    <row r="16" spans="1:3" x14ac:dyDescent="0.25">
      <c r="A16">
        <v>15</v>
      </c>
      <c r="B16" s="1" t="s">
        <v>30</v>
      </c>
      <c r="C16" s="5">
        <v>571824.28724661132</v>
      </c>
    </row>
    <row r="17" spans="1:3" x14ac:dyDescent="0.25">
      <c r="A17">
        <v>16</v>
      </c>
      <c r="B17" s="1" t="s">
        <v>66</v>
      </c>
      <c r="C17" s="5">
        <v>1049604.0103</v>
      </c>
    </row>
    <row r="18" spans="1:3" x14ac:dyDescent="0.25">
      <c r="A18">
        <v>17</v>
      </c>
      <c r="B18" s="5" t="s">
        <v>27</v>
      </c>
      <c r="C18" s="5">
        <v>448096.22509383591</v>
      </c>
    </row>
    <row r="19" spans="1:3" x14ac:dyDescent="0.25">
      <c r="A19">
        <v>18</v>
      </c>
      <c r="B19" s="1" t="s">
        <v>15</v>
      </c>
      <c r="C19" s="5">
        <v>377460.36695096525</v>
      </c>
    </row>
    <row r="20" spans="1:3" x14ac:dyDescent="0.25">
      <c r="A20">
        <v>19</v>
      </c>
      <c r="B20" s="5" t="s">
        <v>84</v>
      </c>
      <c r="C20" s="5">
        <v>1049604.0103</v>
      </c>
    </row>
    <row r="21" spans="1:3" x14ac:dyDescent="0.25">
      <c r="A21">
        <v>20</v>
      </c>
      <c r="B21" s="1" t="s">
        <v>12</v>
      </c>
      <c r="C21" s="5">
        <v>1049604.0103</v>
      </c>
    </row>
    <row r="22" spans="1:3" x14ac:dyDescent="0.25">
      <c r="A22">
        <v>21</v>
      </c>
      <c r="B22" s="1" t="s">
        <v>3</v>
      </c>
      <c r="C22" s="5">
        <v>1049604.0103</v>
      </c>
    </row>
    <row r="23" spans="1:3" x14ac:dyDescent="0.25">
      <c r="A23">
        <v>22</v>
      </c>
      <c r="B23" s="1" t="s">
        <v>60</v>
      </c>
      <c r="C23" s="5">
        <v>669073.18627135188</v>
      </c>
    </row>
    <row r="24" spans="1:3" x14ac:dyDescent="0.25">
      <c r="A24">
        <v>23</v>
      </c>
      <c r="B24" s="5" t="s">
        <v>57</v>
      </c>
      <c r="C24" s="5">
        <v>600007.56704334123</v>
      </c>
    </row>
    <row r="25" spans="1:3" x14ac:dyDescent="0.25">
      <c r="A25">
        <v>24</v>
      </c>
      <c r="B25" s="5" t="s">
        <v>54</v>
      </c>
      <c r="C25" s="5">
        <v>354966.30874701485</v>
      </c>
    </row>
    <row r="26" spans="1:3" x14ac:dyDescent="0.25">
      <c r="A26">
        <v>25</v>
      </c>
      <c r="B26" s="5" t="s">
        <v>45</v>
      </c>
      <c r="C26" s="5">
        <v>570559.34289397497</v>
      </c>
    </row>
    <row r="27" spans="1:3" x14ac:dyDescent="0.25">
      <c r="A27">
        <v>26</v>
      </c>
      <c r="B27" s="1" t="s">
        <v>0</v>
      </c>
      <c r="C27" s="5">
        <v>1049604.0103</v>
      </c>
    </row>
    <row r="28" spans="1:3" x14ac:dyDescent="0.25">
      <c r="A28">
        <v>27</v>
      </c>
      <c r="B28" s="1" t="s">
        <v>72</v>
      </c>
      <c r="C28" s="5">
        <v>815799.76220805186</v>
      </c>
    </row>
    <row r="29" spans="1:3" x14ac:dyDescent="0.25">
      <c r="A29">
        <v>28</v>
      </c>
      <c r="B29" s="1" t="s">
        <v>36</v>
      </c>
      <c r="C29" s="5">
        <v>366624.18416768394</v>
      </c>
    </row>
    <row r="30" spans="1:3" x14ac:dyDescent="0.25">
      <c r="A30">
        <v>29</v>
      </c>
      <c r="B30" s="1" t="s">
        <v>24</v>
      </c>
      <c r="C30" s="5">
        <v>377460.36695096525</v>
      </c>
    </row>
    <row r="31" spans="1:3" x14ac:dyDescent="0.25">
      <c r="A31">
        <v>30</v>
      </c>
      <c r="B31" s="5" t="s">
        <v>75</v>
      </c>
      <c r="C31" s="5">
        <v>349628.46951773646</v>
      </c>
    </row>
  </sheetData>
  <sortState ref="B2:J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Sorted Stock</vt:lpstr>
    </vt:vector>
  </TitlesOfParts>
  <Company>OTS/IIT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Alexandra Si Hui Lee</dc:creator>
  <cp:lastModifiedBy>Bingqing He</cp:lastModifiedBy>
  <dcterms:created xsi:type="dcterms:W3CDTF">2014-12-02T19:02:32Z</dcterms:created>
  <dcterms:modified xsi:type="dcterms:W3CDTF">2014-12-02T20:57:25Z</dcterms:modified>
</cp:coreProperties>
</file>